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AIN PONTIANAK\perbankan syariah\"/>
    </mc:Choice>
  </mc:AlternateContent>
  <bookViews>
    <workbookView xWindow="0" yWindow="0" windowWidth="20490" windowHeight="7755" activeTab="4"/>
  </bookViews>
  <sheets>
    <sheet name="Sheet1" sheetId="1" r:id="rId1"/>
    <sheet name="DATA LENGKAP" sheetId="2" r:id="rId2"/>
    <sheet name="PEMBIAYAAN" sheetId="3" r:id="rId3"/>
    <sheet name="PE" sheetId="4" r:id="rId4"/>
    <sheet name="DATA" sheetId="5" r:id="rId5"/>
    <sheet name="Sheet4" sheetId="8" r:id="rId6"/>
    <sheet name="Sheet2" sheetId="6" r:id="rId7"/>
    <sheet name="Sheet3" sheetId="7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" i="3" l="1"/>
  <c r="P6" i="3"/>
  <c r="P7" i="3"/>
  <c r="P4" i="3"/>
  <c r="E16" i="5" l="1"/>
  <c r="B7" i="3"/>
  <c r="O8" i="3"/>
  <c r="O6" i="3"/>
  <c r="O5" i="3"/>
  <c r="O7" i="3"/>
  <c r="O4" i="3"/>
  <c r="M5" i="3"/>
  <c r="M6" i="3"/>
  <c r="N6" i="3" s="1"/>
  <c r="M7" i="3"/>
  <c r="N5" i="3"/>
  <c r="N7" i="3"/>
  <c r="N4" i="3"/>
  <c r="M4" i="3"/>
  <c r="F27" i="6" l="1"/>
  <c r="F28" i="6"/>
  <c r="F29" i="6"/>
  <c r="F26" i="6"/>
  <c r="C15" i="6"/>
  <c r="E3" i="6"/>
  <c r="E4" i="6"/>
  <c r="E5" i="6"/>
  <c r="E6" i="6"/>
  <c r="E7" i="6"/>
  <c r="E8" i="6"/>
  <c r="E9" i="6"/>
  <c r="E10" i="6"/>
  <c r="E11" i="6"/>
  <c r="E12" i="6"/>
  <c r="C4" i="6"/>
  <c r="C5" i="6"/>
  <c r="C6" i="6"/>
  <c r="C7" i="6"/>
  <c r="C8" i="6"/>
  <c r="C9" i="6"/>
  <c r="C10" i="6"/>
  <c r="C11" i="6"/>
  <c r="C12" i="6"/>
  <c r="C3" i="6"/>
  <c r="H3" i="5" l="1"/>
  <c r="H5" i="5"/>
  <c r="H6" i="5"/>
  <c r="H7" i="5"/>
  <c r="H8" i="5"/>
  <c r="H9" i="5"/>
  <c r="H10" i="5"/>
  <c r="H11" i="5"/>
  <c r="H12" i="5"/>
  <c r="H13" i="5"/>
  <c r="H14" i="5"/>
  <c r="C13" i="5" l="1"/>
  <c r="F5" i="5" l="1"/>
  <c r="F6" i="5"/>
  <c r="F7" i="5"/>
  <c r="F8" i="5"/>
  <c r="F9" i="5"/>
  <c r="F10" i="5"/>
  <c r="F11" i="5"/>
  <c r="F12" i="5"/>
  <c r="F13" i="5"/>
  <c r="F14" i="5"/>
  <c r="L5" i="5"/>
  <c r="L6" i="5"/>
  <c r="L7" i="5"/>
  <c r="L8" i="5"/>
  <c r="L9" i="5"/>
  <c r="L10" i="5"/>
  <c r="L11" i="5"/>
  <c r="L12" i="5"/>
  <c r="L13" i="5"/>
  <c r="L14" i="5"/>
  <c r="K4" i="5"/>
  <c r="L4" i="5" s="1"/>
  <c r="F4" i="5" s="1"/>
  <c r="H4" i="5" s="1"/>
  <c r="H15" i="5" s="1"/>
  <c r="K5" i="5"/>
  <c r="K6" i="5"/>
  <c r="K7" i="5"/>
  <c r="K8" i="5"/>
  <c r="K9" i="5"/>
  <c r="K10" i="5"/>
  <c r="K11" i="5"/>
  <c r="K12" i="5"/>
  <c r="K13" i="5"/>
  <c r="K14" i="5"/>
  <c r="D4" i="5"/>
  <c r="D5" i="5"/>
  <c r="D6" i="5"/>
  <c r="D7" i="5"/>
  <c r="B23" i="1"/>
  <c r="B24" i="1"/>
  <c r="C4" i="5"/>
  <c r="C5" i="5"/>
  <c r="C6" i="5"/>
  <c r="C7" i="5"/>
  <c r="C8" i="5"/>
  <c r="C9" i="5"/>
  <c r="C10" i="5"/>
  <c r="C11" i="5"/>
  <c r="C12" i="5"/>
  <c r="C14" i="5"/>
  <c r="C15" i="3"/>
  <c r="H29" i="3" l="1"/>
  <c r="L15" i="3"/>
  <c r="G22" i="3"/>
  <c r="B18" i="3"/>
  <c r="C18" i="3"/>
  <c r="D18" i="3"/>
  <c r="E18" i="3"/>
  <c r="F18" i="3"/>
  <c r="G18" i="3"/>
  <c r="B19" i="3"/>
  <c r="C19" i="3"/>
  <c r="D19" i="3"/>
  <c r="E19" i="3"/>
  <c r="F19" i="3"/>
  <c r="G19" i="3"/>
  <c r="B20" i="3"/>
  <c r="C20" i="3"/>
  <c r="D20" i="3"/>
  <c r="E20" i="3"/>
  <c r="F20" i="3"/>
  <c r="G20" i="3"/>
  <c r="B21" i="3"/>
  <c r="C21" i="3"/>
  <c r="D21" i="3"/>
  <c r="E21" i="3"/>
  <c r="F21" i="3"/>
  <c r="G21" i="3"/>
  <c r="B22" i="3"/>
  <c r="C22" i="3"/>
  <c r="D22" i="3"/>
  <c r="E22" i="3"/>
  <c r="F22" i="3"/>
  <c r="D14" i="3"/>
  <c r="E14" i="3"/>
  <c r="F14" i="3"/>
  <c r="G14" i="3"/>
  <c r="H14" i="3"/>
  <c r="I14" i="3"/>
  <c r="J14" i="3"/>
  <c r="K14" i="3"/>
  <c r="L14" i="3"/>
  <c r="D13" i="3"/>
  <c r="E13" i="3"/>
  <c r="F13" i="3"/>
  <c r="G13" i="3"/>
  <c r="H13" i="3"/>
  <c r="I13" i="3"/>
  <c r="J13" i="3"/>
  <c r="K13" i="3"/>
  <c r="L13" i="3"/>
  <c r="C13" i="3"/>
  <c r="C14" i="3"/>
  <c r="I12" i="3"/>
  <c r="D12" i="3"/>
  <c r="E12" i="3"/>
  <c r="F12" i="3"/>
  <c r="G12" i="3"/>
  <c r="H12" i="3"/>
  <c r="J12" i="3"/>
  <c r="K12" i="3"/>
  <c r="L12" i="3"/>
  <c r="C12" i="3"/>
  <c r="C7" i="3"/>
  <c r="D7" i="3"/>
  <c r="D15" i="3" s="1"/>
  <c r="E7" i="3"/>
  <c r="F7" i="3"/>
  <c r="F15" i="3" s="1"/>
  <c r="G7" i="3"/>
  <c r="H7" i="3"/>
  <c r="H15" i="3" s="1"/>
  <c r="I7" i="3"/>
  <c r="K7" i="3"/>
  <c r="L7" i="3"/>
  <c r="J7" i="3"/>
  <c r="J15" i="3" s="1"/>
  <c r="D13" i="2"/>
  <c r="H13" i="2"/>
  <c r="E13" i="2"/>
  <c r="F13" i="2"/>
  <c r="G13" i="2"/>
  <c r="C13" i="2"/>
  <c r="M4" i="2"/>
  <c r="K15" i="3" l="1"/>
  <c r="I15" i="3"/>
  <c r="G15" i="3"/>
  <c r="E15" i="3"/>
  <c r="N4" i="2"/>
  <c r="O4" i="2"/>
  <c r="P4" i="2"/>
  <c r="Q4" i="2"/>
  <c r="D11" i="2"/>
  <c r="E11" i="2"/>
  <c r="F11" i="2"/>
  <c r="G11" i="2"/>
  <c r="H11" i="2"/>
  <c r="R4" i="2" s="1"/>
  <c r="C11" i="2"/>
  <c r="B25" i="1" l="1"/>
  <c r="B26" i="1"/>
</calcChain>
</file>

<file path=xl/sharedStrings.xml><?xml version="1.0" encoding="utf-8"?>
<sst xmlns="http://schemas.openxmlformats.org/spreadsheetml/2006/main" count="119" uniqueCount="80">
  <si>
    <t>ROA</t>
  </si>
  <si>
    <t>JUMLAH ASET</t>
  </si>
  <si>
    <t>LABA OPERASIONAL</t>
  </si>
  <si>
    <t>6,00</t>
  </si>
  <si>
    <t>FDR</t>
  </si>
  <si>
    <t>NPF gross</t>
  </si>
  <si>
    <t>Pembiayaan Bagi Hasil Terhadap Total Pembiayaan</t>
  </si>
  <si>
    <t>Total Aset UUS terhadap total aset bank induk</t>
  </si>
  <si>
    <t>150,79</t>
  </si>
  <si>
    <t>169,18</t>
  </si>
  <si>
    <t>0,20</t>
  </si>
  <si>
    <t>0,18</t>
  </si>
  <si>
    <t>12,10</t>
  </si>
  <si>
    <t>11,13</t>
  </si>
  <si>
    <t>9,38</t>
  </si>
  <si>
    <t>9,62</t>
  </si>
  <si>
    <t>12,51</t>
  </si>
  <si>
    <t>15,83</t>
  </si>
  <si>
    <t>126,64</t>
  </si>
  <si>
    <t>135,67</t>
  </si>
  <si>
    <t>10,24</t>
  </si>
  <si>
    <t>9,54</t>
  </si>
  <si>
    <t>0,64</t>
  </si>
  <si>
    <t>0,65</t>
  </si>
  <si>
    <t>0,48</t>
  </si>
  <si>
    <t>0,01</t>
  </si>
  <si>
    <t>136,98</t>
  </si>
  <si>
    <t>156,32</t>
  </si>
  <si>
    <t>13,58</t>
  </si>
  <si>
    <t>15,93</t>
  </si>
  <si>
    <t>10,49</t>
  </si>
  <si>
    <t>10,04</t>
  </si>
  <si>
    <t>0,00</t>
  </si>
  <si>
    <t>10,69</t>
  </si>
  <si>
    <t>16,34</t>
  </si>
  <si>
    <t>147,02</t>
  </si>
  <si>
    <t>7,61</t>
  </si>
  <si>
    <t>6,54</t>
  </si>
  <si>
    <t>6,95</t>
  </si>
  <si>
    <t>7,13</t>
  </si>
  <si>
    <t>6,57</t>
  </si>
  <si>
    <t>CKPN ASET KEUANGAN TERHADAP ASET PRODUKTIF</t>
  </si>
  <si>
    <t>0,31</t>
  </si>
  <si>
    <t>0,11</t>
  </si>
  <si>
    <t>0,29</t>
  </si>
  <si>
    <t>0,13</t>
  </si>
  <si>
    <t>TAHUN</t>
  </si>
  <si>
    <t>NPF Gross</t>
  </si>
  <si>
    <t>Rata-rata</t>
  </si>
  <si>
    <t>%</t>
  </si>
  <si>
    <t>AKAD PEMBIAYAAN</t>
  </si>
  <si>
    <t>Murabahah</t>
  </si>
  <si>
    <t>Musyarakah</t>
  </si>
  <si>
    <t>Qard</t>
  </si>
  <si>
    <t>Jumlah</t>
  </si>
  <si>
    <t>-</t>
  </si>
  <si>
    <t>Pembiayaan UUS Tahun (juta rupiah)</t>
  </si>
  <si>
    <t>JUMLAH</t>
  </si>
  <si>
    <t>Kab/Kota</t>
  </si>
  <si>
    <t>Pertumbuhan Ekonomi (Persen)</t>
  </si>
  <si>
    <t>Kalimantan Barat</t>
  </si>
  <si>
    <t>PE</t>
  </si>
  <si>
    <t>PEMBIAYAAN</t>
  </si>
  <si>
    <t>NPF GROSS</t>
  </si>
  <si>
    <t>DANA PIHAK KETIGA (MILIAR) SIMPANAN NASABAH</t>
  </si>
  <si>
    <t>Rumus FDR</t>
  </si>
  <si>
    <t>Pembiayaan / Dana Pihak Ketiga</t>
  </si>
  <si>
    <t>pembiayaan</t>
  </si>
  <si>
    <t>Laba sebelum pajak / rata-rata total asset</t>
  </si>
  <si>
    <t>Pembiayaan Bermasalah /Total Pembiayaan</t>
  </si>
  <si>
    <t>JUMLAH ASSET</t>
  </si>
  <si>
    <t>tahun</t>
  </si>
  <si>
    <t>total</t>
  </si>
  <si>
    <t xml:space="preserve">Modal Kerja </t>
  </si>
  <si>
    <t xml:space="preserve">Jumlah </t>
  </si>
  <si>
    <t xml:space="preserve">Konsumsi </t>
  </si>
  <si>
    <t xml:space="preserve">Investasi </t>
  </si>
  <si>
    <t>rata2</t>
  </si>
  <si>
    <t>2010-2020</t>
  </si>
  <si>
    <t>sumbangsih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</si>
</sst>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.##00"/>
    <numFmt numFmtId="165" formatCode="0.0"/>
    <numFmt numFmtId="166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1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7">
    <xf numFmtId="0" fontId="0" fillId="0" borderId="0" xfId="0"/>
    <xf numFmtId="3" fontId="0" fillId="0" borderId="0" xfId="0" applyNumberFormat="1"/>
    <xf numFmtId="0" fontId="0" fillId="2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1" xfId="0" applyFill="1" applyBorder="1"/>
    <xf numFmtId="3" fontId="0" fillId="3" borderId="1" xfId="0" applyNumberFormat="1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0" xfId="0" applyFill="1" applyBorder="1"/>
    <xf numFmtId="2" fontId="0" fillId="0" borderId="0" xfId="0" applyNumberFormat="1"/>
    <xf numFmtId="164" fontId="0" fillId="3" borderId="1" xfId="0" applyNumberFormat="1" applyFill="1" applyBorder="1"/>
    <xf numFmtId="2" fontId="0" fillId="3" borderId="1" xfId="0" applyNumberFormat="1" applyFill="1" applyBorder="1"/>
    <xf numFmtId="165" fontId="0" fillId="0" borderId="0" xfId="0" applyNumberFormat="1"/>
    <xf numFmtId="0" fontId="0" fillId="0" borderId="0" xfId="0" applyFill="1"/>
    <xf numFmtId="0" fontId="0" fillId="0" borderId="0" xfId="0" applyFont="1" applyFill="1"/>
    <xf numFmtId="1" fontId="0" fillId="0" borderId="0" xfId="0" applyNumberFormat="1"/>
    <xf numFmtId="0" fontId="1" fillId="4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/>
    <xf numFmtId="0" fontId="0" fillId="0" borderId="1" xfId="0" applyBorder="1"/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2" fontId="0" fillId="0" borderId="1" xfId="0" applyNumberFormat="1" applyBorder="1"/>
    <xf numFmtId="3" fontId="0" fillId="0" borderId="0" xfId="0" applyNumberFormat="1" applyAlignment="1"/>
    <xf numFmtId="0" fontId="0" fillId="0" borderId="0" xfId="0" applyAlignment="1">
      <alignment wrapText="1"/>
    </xf>
    <xf numFmtId="1" fontId="0" fillId="0" borderId="1" xfId="0" applyNumberFormat="1" applyBorder="1"/>
    <xf numFmtId="0" fontId="0" fillId="0" borderId="2" xfId="0" applyFill="1" applyBorder="1" applyAlignment="1">
      <alignment horizontal="center"/>
    </xf>
    <xf numFmtId="166" fontId="0" fillId="0" borderId="1" xfId="1" applyNumberFormat="1" applyFont="1" applyBorder="1"/>
    <xf numFmtId="166" fontId="0" fillId="3" borderId="1" xfId="1" applyNumberFormat="1" applyFont="1" applyFill="1" applyBorder="1"/>
    <xf numFmtId="166" fontId="0" fillId="0" borderId="0" xfId="1" applyNumberFormat="1" applyFont="1" applyAlignment="1"/>
    <xf numFmtId="166" fontId="0" fillId="0" borderId="0" xfId="0" applyNumberFormat="1"/>
    <xf numFmtId="1" fontId="0" fillId="0" borderId="1" xfId="1" applyNumberFormat="1" applyFont="1" applyBorder="1"/>
    <xf numFmtId="1" fontId="0" fillId="0" borderId="1" xfId="2" applyNumberFormat="1" applyFont="1" applyBorder="1"/>
    <xf numFmtId="1" fontId="0" fillId="3" borderId="1" xfId="2" applyNumberFormat="1" applyFont="1" applyFill="1" applyBorder="1"/>
    <xf numFmtId="0" fontId="1" fillId="4" borderId="0" xfId="0" applyFont="1" applyFill="1" applyAlignment="1">
      <alignment horizontal="center"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'DATA LENGKAP'!$L$4</c:f>
              <c:strCache>
                <c:ptCount val="1"/>
                <c:pt idx="0">
                  <c:v>Rata-rata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LENGKAP'!$M$3:$R$3</c:f>
              <c:strCache>
                <c:ptCount val="6"/>
                <c:pt idx="0">
                  <c:v>ROA</c:v>
                </c:pt>
                <c:pt idx="1">
                  <c:v>NPF Gross</c:v>
                </c:pt>
                <c:pt idx="2">
                  <c:v>FDR</c:v>
                </c:pt>
                <c:pt idx="3">
                  <c:v>Pembiayaan Bagi Hasil Terhadap Total Pembiayaan</c:v>
                </c:pt>
                <c:pt idx="4">
                  <c:v>Total Aset UUS terhadap total aset bank induk</c:v>
                </c:pt>
                <c:pt idx="5">
                  <c:v>CKPN ASET KEUANGAN TERHADAP ASET PRODUKTIF</c:v>
                </c:pt>
              </c:strCache>
            </c:strRef>
          </c:cat>
          <c:val>
            <c:numRef>
              <c:f>'DATA LENGKAP'!$M$4:$R$4</c:f>
              <c:numCache>
                <c:formatCode>0.00</c:formatCode>
                <c:ptCount val="6"/>
                <c:pt idx="0">
                  <c:v>6.7628571428571433</c:v>
                </c:pt>
                <c:pt idx="1">
                  <c:v>0.31</c:v>
                </c:pt>
                <c:pt idx="2">
                  <c:v>146.08571428571426</c:v>
                </c:pt>
                <c:pt idx="3">
                  <c:v>13.917142857142855</c:v>
                </c:pt>
                <c:pt idx="4">
                  <c:v>10</c:v>
                </c:pt>
                <c:pt idx="5">
                  <c:v>0.14142857142857143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495516560"/>
        <c:axId val="1495500784"/>
        <c:axId val="0"/>
      </c:bar3DChart>
      <c:catAx>
        <c:axId val="149551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5500784"/>
        <c:crosses val="autoZero"/>
        <c:auto val="1"/>
        <c:lblAlgn val="ctr"/>
        <c:lblOffset val="100"/>
        <c:noMultiLvlLbl val="0"/>
      </c:catAx>
      <c:valAx>
        <c:axId val="149550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5516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PEMBIAYAAN!$A$19</c:f>
              <c:strCache>
                <c:ptCount val="1"/>
                <c:pt idx="0">
                  <c:v>Murabahah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PEMBIAYAAN!$B$18:$G$18</c:f>
              <c:numCache>
                <c:formatCode>0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PEMBIAYAAN!$B$19:$G$19</c:f>
              <c:numCache>
                <c:formatCode>0.0</c:formatCode>
                <c:ptCount val="6"/>
                <c:pt idx="0">
                  <c:v>13.206162594129401</c:v>
                </c:pt>
                <c:pt idx="1">
                  <c:v>10.074562281734787</c:v>
                </c:pt>
                <c:pt idx="2">
                  <c:v>11.332005500434732</c:v>
                </c:pt>
                <c:pt idx="3">
                  <c:v>17.128598805844494</c:v>
                </c:pt>
                <c:pt idx="4">
                  <c:v>9.4431387755295049</c:v>
                </c:pt>
                <c:pt idx="5">
                  <c:v>4.0686483134974214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PEMBIAYAAN!$A$20</c:f>
              <c:strCache>
                <c:ptCount val="1"/>
                <c:pt idx="0">
                  <c:v>Musyarakah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PEMBIAYAAN!$B$18:$G$18</c:f>
              <c:numCache>
                <c:formatCode>0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PEMBIAYAAN!$B$20:$G$20</c:f>
              <c:numCache>
                <c:formatCode>0.0</c:formatCode>
                <c:ptCount val="6"/>
                <c:pt idx="0">
                  <c:v>9.8231305885820959</c:v>
                </c:pt>
                <c:pt idx="1">
                  <c:v>-8.7413995186414599</c:v>
                </c:pt>
                <c:pt idx="2">
                  <c:v>33.166661764561702</c:v>
                </c:pt>
                <c:pt idx="3">
                  <c:v>-10.933105590976691</c:v>
                </c:pt>
                <c:pt idx="4">
                  <c:v>-4.096680333289247</c:v>
                </c:pt>
                <c:pt idx="5">
                  <c:v>14.356145492156525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PEMBIAYAAN!$A$21</c:f>
              <c:strCache>
                <c:ptCount val="1"/>
                <c:pt idx="0">
                  <c:v>Qard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cat>
            <c:numRef>
              <c:f>PEMBIAYAAN!$B$18:$G$18</c:f>
              <c:numCache>
                <c:formatCode>0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PEMBIAYAAN!$B$21:$G$21</c:f>
              <c:numCache>
                <c:formatCode>0.0</c:formatCode>
                <c:ptCount val="6"/>
                <c:pt idx="0">
                  <c:v>8.5714285714285712</c:v>
                </c:pt>
                <c:pt idx="1">
                  <c:v>-46.761133603238868</c:v>
                </c:pt>
                <c:pt idx="2">
                  <c:v>-7.9847908745247151</c:v>
                </c:pt>
                <c:pt idx="3">
                  <c:v>45.867768595041326</c:v>
                </c:pt>
                <c:pt idx="4">
                  <c:v>47.59206798866856</c:v>
                </c:pt>
                <c:pt idx="5">
                  <c:v>54.126679462571978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PEMBIAYAAN!$A$22</c:f>
              <c:strCache>
                <c:ptCount val="1"/>
                <c:pt idx="0">
                  <c:v>JUMLAH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4"/>
                </a:solidFill>
                <a:round/>
              </a:ln>
              <a:effectLst/>
            </c:spPr>
          </c:marker>
          <c:cat>
            <c:numRef>
              <c:f>PEMBIAYAAN!$B$18:$G$18</c:f>
              <c:numCache>
                <c:formatCode>0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PEMBIAYAAN!$B$22:$G$22</c:f>
              <c:numCache>
                <c:formatCode>0.0</c:formatCode>
                <c:ptCount val="6"/>
                <c:pt idx="0">
                  <c:v>12.649951427860337</c:v>
                </c:pt>
                <c:pt idx="1">
                  <c:v>7.036961544656462</c:v>
                </c:pt>
                <c:pt idx="2">
                  <c:v>14.290964875834957</c:v>
                </c:pt>
                <c:pt idx="3">
                  <c:v>12.69568844581778</c:v>
                </c:pt>
                <c:pt idx="4">
                  <c:v>7.7635432939797138</c:v>
                </c:pt>
                <c:pt idx="5">
                  <c:v>5.2387837317939212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5519280"/>
        <c:axId val="1495519824"/>
      </c:lineChart>
      <c:catAx>
        <c:axId val="1495519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5519824"/>
        <c:crosses val="autoZero"/>
        <c:auto val="1"/>
        <c:lblAlgn val="ctr"/>
        <c:lblOffset val="100"/>
        <c:noMultiLvlLbl val="0"/>
      </c:catAx>
      <c:valAx>
        <c:axId val="149551982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55192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DATA!$H$3</c:f>
              <c:strCache>
                <c:ptCount val="1"/>
                <c:pt idx="0">
                  <c:v>FDR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DATA!$G$4:$G$14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DATA!$H$4:$H$14</c:f>
              <c:numCache>
                <c:formatCode>0.0%</c:formatCode>
                <c:ptCount val="11"/>
                <c:pt idx="0">
                  <c:v>1.4556246789566805</c:v>
                </c:pt>
                <c:pt idx="1">
                  <c:v>1.0952311330029392</c:v>
                </c:pt>
                <c:pt idx="2">
                  <c:v>1.4458669049606003</c:v>
                </c:pt>
                <c:pt idx="3">
                  <c:v>1.7037234403309724</c:v>
                </c:pt>
                <c:pt idx="4">
                  <c:v>1.4702160759771576</c:v>
                </c:pt>
                <c:pt idx="5">
                  <c:v>1.5632028449134472</c:v>
                </c:pt>
                <c:pt idx="6">
                  <c:v>1.3698087394314171</c:v>
                </c:pt>
                <c:pt idx="7">
                  <c:v>1.3567035145375996</c:v>
                </c:pt>
                <c:pt idx="8">
                  <c:v>1.2663568899782136</c:v>
                </c:pt>
                <c:pt idx="9">
                  <c:v>1.5078589852831188</c:v>
                </c:pt>
                <c:pt idx="10">
                  <c:v>1.6918047704610828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495521456"/>
        <c:axId val="1495529072"/>
      </c:lineChart>
      <c:catAx>
        <c:axId val="1495521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5529072"/>
        <c:crosses val="autoZero"/>
        <c:auto val="1"/>
        <c:lblAlgn val="ctr"/>
        <c:lblOffset val="100"/>
        <c:noMultiLvlLbl val="0"/>
      </c:catAx>
      <c:valAx>
        <c:axId val="1495529072"/>
        <c:scaling>
          <c:orientation val="minMax"/>
          <c:max val="1.8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5521456"/>
        <c:crosses val="autoZero"/>
        <c:crossBetween val="between"/>
        <c:majorUnit val="0.1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Sheet4!$B$2</c:f>
              <c:strCache>
                <c:ptCount val="1"/>
                <c:pt idx="0">
                  <c:v>PE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Sheet4!$A$3:$A$13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Sheet4!$B$3:$B$13</c:f>
              <c:numCache>
                <c:formatCode>General</c:formatCode>
                <c:ptCount val="11"/>
                <c:pt idx="0">
                  <c:v>5.47</c:v>
                </c:pt>
                <c:pt idx="1">
                  <c:v>5.98</c:v>
                </c:pt>
                <c:pt idx="2">
                  <c:v>5.81</c:v>
                </c:pt>
                <c:pt idx="3">
                  <c:v>6.05</c:v>
                </c:pt>
                <c:pt idx="4">
                  <c:v>5.03</c:v>
                </c:pt>
                <c:pt idx="5">
                  <c:v>4.8099999999999996</c:v>
                </c:pt>
                <c:pt idx="6">
                  <c:v>5.2</c:v>
                </c:pt>
                <c:pt idx="7">
                  <c:v>5.17</c:v>
                </c:pt>
                <c:pt idx="8">
                  <c:v>5.0599999999999996</c:v>
                </c:pt>
                <c:pt idx="9">
                  <c:v>5</c:v>
                </c:pt>
                <c:pt idx="10">
                  <c:v>-1.82</c:v>
                </c:pt>
              </c:numCache>
            </c:numRef>
          </c:val>
        </c:ser>
        <c:ser>
          <c:idx val="1"/>
          <c:order val="1"/>
          <c:tx>
            <c:strRef>
              <c:f>Sheet4!$C$2</c:f>
              <c:strCache>
                <c:ptCount val="1"/>
                <c:pt idx="0">
                  <c:v>FDR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Sheet4!$A$3:$A$13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Sheet4!$C$3:$C$13</c:f>
              <c:numCache>
                <c:formatCode>0</c:formatCode>
                <c:ptCount val="11"/>
                <c:pt idx="0">
                  <c:v>145</c:v>
                </c:pt>
                <c:pt idx="1">
                  <c:v>109</c:v>
                </c:pt>
                <c:pt idx="2">
                  <c:v>144</c:v>
                </c:pt>
                <c:pt idx="3">
                  <c:v>170</c:v>
                </c:pt>
                <c:pt idx="4">
                  <c:v>147</c:v>
                </c:pt>
                <c:pt idx="5">
                  <c:v>156</c:v>
                </c:pt>
                <c:pt idx="6">
                  <c:v>137</c:v>
                </c:pt>
                <c:pt idx="7">
                  <c:v>135</c:v>
                </c:pt>
                <c:pt idx="8">
                  <c:v>126</c:v>
                </c:pt>
                <c:pt idx="9">
                  <c:v>150</c:v>
                </c:pt>
                <c:pt idx="10">
                  <c:v>169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95522544"/>
        <c:axId val="1495530160"/>
      </c:barChart>
      <c:catAx>
        <c:axId val="149552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5530160"/>
        <c:crosses val="autoZero"/>
        <c:auto val="1"/>
        <c:lblAlgn val="ctr"/>
        <c:lblOffset val="100"/>
        <c:noMultiLvlLbl val="0"/>
      </c:catAx>
      <c:valAx>
        <c:axId val="1495530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5522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Sheet2!$D$3:$D$12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xVal>
          <c:yVal>
            <c:numRef>
              <c:f>Sheet2!$E$3:$E$12</c:f>
              <c:numCache>
                <c:formatCode>0.0</c:formatCode>
                <c:ptCount val="10"/>
                <c:pt idx="0">
                  <c:v>68.979948072823632</c:v>
                </c:pt>
                <c:pt idx="1">
                  <c:v>42.686719678953629</c:v>
                </c:pt>
                <c:pt idx="2">
                  <c:v>21.075472951066214</c:v>
                </c:pt>
                <c:pt idx="3">
                  <c:v>29.00535136623305</c:v>
                </c:pt>
                <c:pt idx="4">
                  <c:v>9.0958048090806329</c:v>
                </c:pt>
                <c:pt idx="5">
                  <c:v>13.036172492156183</c:v>
                </c:pt>
                <c:pt idx="6">
                  <c:v>7.7197951699312162</c:v>
                </c:pt>
                <c:pt idx="7">
                  <c:v>12.215903385814121</c:v>
                </c:pt>
                <c:pt idx="8">
                  <c:v>-0.53133750417335657</c:v>
                </c:pt>
                <c:pt idx="9">
                  <c:v>-1.8568244736954551</c:v>
                </c:pt>
              </c:numCache>
            </c:numRef>
          </c:y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495523088"/>
        <c:axId val="1495524176"/>
      </c:scatterChart>
      <c:valAx>
        <c:axId val="1495523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5524176"/>
        <c:crosses val="autoZero"/>
        <c:crossBetween val="midCat"/>
      </c:valAx>
      <c:valAx>
        <c:axId val="149552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5523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Sheet2!$C$25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Sheet2!$B$26:$B$29</c:f>
              <c:strCache>
                <c:ptCount val="4"/>
                <c:pt idx="0">
                  <c:v>Modal Kerja </c:v>
                </c:pt>
                <c:pt idx="1">
                  <c:v>Investasi </c:v>
                </c:pt>
                <c:pt idx="2">
                  <c:v>Konsumsi </c:v>
                </c:pt>
                <c:pt idx="3">
                  <c:v>Jumlah </c:v>
                </c:pt>
              </c:strCache>
            </c:strRef>
          </c:cat>
          <c:val>
            <c:numRef>
              <c:f>Sheet2!$C$26:$C$29</c:f>
              <c:numCache>
                <c:formatCode>#,##0</c:formatCode>
                <c:ptCount val="4"/>
                <c:pt idx="0">
                  <c:v>123446</c:v>
                </c:pt>
                <c:pt idx="1">
                  <c:v>13656</c:v>
                </c:pt>
                <c:pt idx="2">
                  <c:v>830111</c:v>
                </c:pt>
                <c:pt idx="3">
                  <c:v>967213</c:v>
                </c:pt>
              </c:numCache>
            </c:numRef>
          </c:val>
        </c:ser>
        <c:ser>
          <c:idx val="1"/>
          <c:order val="1"/>
          <c:tx>
            <c:strRef>
              <c:f>Sheet2!$D$25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Sheet2!$B$26:$B$29</c:f>
              <c:strCache>
                <c:ptCount val="4"/>
                <c:pt idx="0">
                  <c:v>Modal Kerja </c:v>
                </c:pt>
                <c:pt idx="1">
                  <c:v>Investasi </c:v>
                </c:pt>
                <c:pt idx="2">
                  <c:v>Konsumsi </c:v>
                </c:pt>
                <c:pt idx="3">
                  <c:v>Jumlah </c:v>
                </c:pt>
              </c:strCache>
            </c:strRef>
          </c:cat>
          <c:val>
            <c:numRef>
              <c:f>Sheet2!$D$26:$D$29</c:f>
              <c:numCache>
                <c:formatCode>#,##0</c:formatCode>
                <c:ptCount val="4"/>
                <c:pt idx="0">
                  <c:v>112867</c:v>
                </c:pt>
                <c:pt idx="1">
                  <c:v>17994</c:v>
                </c:pt>
                <c:pt idx="2">
                  <c:v>911442</c:v>
                </c:pt>
                <c:pt idx="3">
                  <c:v>1042303</c:v>
                </c:pt>
              </c:numCache>
            </c:numRef>
          </c:val>
        </c:ser>
        <c:ser>
          <c:idx val="2"/>
          <c:order val="2"/>
          <c:tx>
            <c:strRef>
              <c:f>Sheet2!$E$25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Sheet2!$B$26:$B$29</c:f>
              <c:strCache>
                <c:ptCount val="4"/>
                <c:pt idx="0">
                  <c:v>Modal Kerja </c:v>
                </c:pt>
                <c:pt idx="1">
                  <c:v>Investasi </c:v>
                </c:pt>
                <c:pt idx="2">
                  <c:v>Konsumsi </c:v>
                </c:pt>
                <c:pt idx="3">
                  <c:v>Jumlah </c:v>
                </c:pt>
              </c:strCache>
            </c:strRef>
          </c:cat>
          <c:val>
            <c:numRef>
              <c:f>Sheet2!$E$26:$E$29</c:f>
              <c:numCache>
                <c:formatCode>#,##0</c:formatCode>
                <c:ptCount val="4"/>
                <c:pt idx="0">
                  <c:v>111770</c:v>
                </c:pt>
                <c:pt idx="1">
                  <c:v>37545</c:v>
                </c:pt>
                <c:pt idx="2">
                  <c:v>947592</c:v>
                </c:pt>
                <c:pt idx="3">
                  <c:v>1096907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95525808"/>
        <c:axId val="1495526352"/>
      </c:barChart>
      <c:catAx>
        <c:axId val="149552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5526352"/>
        <c:crosses val="autoZero"/>
        <c:auto val="1"/>
        <c:lblAlgn val="ctr"/>
        <c:lblOffset val="100"/>
        <c:noMultiLvlLbl val="0"/>
      </c:catAx>
      <c:valAx>
        <c:axId val="149552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55258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Sheet3!$C$4</c:f>
              <c:strCache>
                <c:ptCount val="1"/>
                <c:pt idx="0">
                  <c:v>PE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Sheet3!$B$5:$B$15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Sheet3!$C$5:$C$15</c:f>
              <c:numCache>
                <c:formatCode>General</c:formatCode>
                <c:ptCount val="11"/>
                <c:pt idx="0">
                  <c:v>5.47</c:v>
                </c:pt>
                <c:pt idx="1">
                  <c:v>5.98</c:v>
                </c:pt>
                <c:pt idx="2">
                  <c:v>5.81</c:v>
                </c:pt>
                <c:pt idx="3">
                  <c:v>6.05</c:v>
                </c:pt>
                <c:pt idx="4">
                  <c:v>5.03</c:v>
                </c:pt>
                <c:pt idx="5">
                  <c:v>4.8099999999999996</c:v>
                </c:pt>
                <c:pt idx="6">
                  <c:v>5.2</c:v>
                </c:pt>
                <c:pt idx="7">
                  <c:v>5.17</c:v>
                </c:pt>
                <c:pt idx="8">
                  <c:v>5.0599999999999996</c:v>
                </c:pt>
                <c:pt idx="9">
                  <c:v>5</c:v>
                </c:pt>
                <c:pt idx="10">
                  <c:v>-1.82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Sheet3!$D$4</c:f>
              <c:strCache>
                <c:ptCount val="1"/>
                <c:pt idx="0">
                  <c:v>ROA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5.1319553805774326E-2"/>
                  <c:y val="-0.1180209244677748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Sheet3!$B$5:$B$15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Sheet3!$D$5:$D$15</c:f>
              <c:numCache>
                <c:formatCode>0.00</c:formatCode>
                <c:ptCount val="11"/>
                <c:pt idx="0">
                  <c:v>7.1721665311453169</c:v>
                </c:pt>
                <c:pt idx="1">
                  <c:v>4.9585686682520809</c:v>
                </c:pt>
                <c:pt idx="2">
                  <c:v>5.0442905375932456</c:v>
                </c:pt>
                <c:pt idx="3">
                  <c:v>5.8931705554408422</c:v>
                </c:pt>
                <c:pt idx="4" formatCode="General">
                  <c:v>6.54</c:v>
                </c:pt>
                <c:pt idx="5" formatCode="General">
                  <c:v>7.61</c:v>
                </c:pt>
                <c:pt idx="6" formatCode="General">
                  <c:v>6.54</c:v>
                </c:pt>
                <c:pt idx="7" formatCode="General">
                  <c:v>6.95</c:v>
                </c:pt>
                <c:pt idx="8" formatCode="General">
                  <c:v>7.13</c:v>
                </c:pt>
                <c:pt idx="9" formatCode="General">
                  <c:v>6.57</c:v>
                </c:pt>
                <c:pt idx="10" formatCode="#.##00">
                  <c:v>6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95527984"/>
        <c:axId val="1495528528"/>
      </c:lineChart>
      <c:catAx>
        <c:axId val="1495527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5528528"/>
        <c:crosses val="autoZero"/>
        <c:auto val="1"/>
        <c:lblAlgn val="ctr"/>
        <c:lblOffset val="100"/>
        <c:noMultiLvlLbl val="0"/>
      </c:catAx>
      <c:valAx>
        <c:axId val="1495528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552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381000</xdr:colOff>
      <xdr:row>4</xdr:row>
      <xdr:rowOff>109537</xdr:rowOff>
    </xdr:from>
    <xdr:to>
      <xdr:col>18</xdr:col>
      <xdr:colOff>76200</xdr:colOff>
      <xdr:row>18</xdr:row>
      <xdr:rowOff>185737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309868</xdr:colOff>
      <xdr:row>11</xdr:row>
      <xdr:rowOff>172131</xdr:rowOff>
    </xdr:from>
    <xdr:to>
      <xdr:col>21</xdr:col>
      <xdr:colOff>33132</xdr:colOff>
      <xdr:row>26</xdr:row>
      <xdr:rowOff>57831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685800</xdr:colOff>
      <xdr:row>2</xdr:row>
      <xdr:rowOff>466725</xdr:rowOff>
    </xdr:from>
    <xdr:to>
      <xdr:col>17</xdr:col>
      <xdr:colOff>390525</xdr:colOff>
      <xdr:row>16</xdr:row>
      <xdr:rowOff>42862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457200</xdr:colOff>
      <xdr:row>5</xdr:row>
      <xdr:rowOff>4762</xdr:rowOff>
    </xdr:from>
    <xdr:to>
      <xdr:col>14</xdr:col>
      <xdr:colOff>152400</xdr:colOff>
      <xdr:row>19</xdr:row>
      <xdr:rowOff>80962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457200</xdr:colOff>
      <xdr:row>5</xdr:row>
      <xdr:rowOff>4762</xdr:rowOff>
    </xdr:from>
    <xdr:to>
      <xdr:col>14</xdr:col>
      <xdr:colOff>152400</xdr:colOff>
      <xdr:row>19</xdr:row>
      <xdr:rowOff>80962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409575</xdr:colOff>
      <xdr:row>19</xdr:row>
      <xdr:rowOff>147637</xdr:rowOff>
    </xdr:from>
    <xdr:to>
      <xdr:col>21</xdr:col>
      <xdr:colOff>104775</xdr:colOff>
      <xdr:row>34</xdr:row>
      <xdr:rowOff>33337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457200</xdr:colOff>
      <xdr:row>5</xdr:row>
      <xdr:rowOff>4762</xdr:rowOff>
    </xdr:from>
    <xdr:to>
      <xdr:col>14</xdr:col>
      <xdr:colOff>152400</xdr:colOff>
      <xdr:row>19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M33"/>
  <sheetViews>
    <sheetView topLeftCell="A12" zoomScale="85" zoomScaleNormal="85" workbookViewId="0">
      <selection activeCell="B23" sqref="B23:B26"/>
    </sheetView>
  </sheetViews>
  <sheetFormatPr defaultRowHeight="15" x14ac:dyDescent="0.25"/>
  <cols>
    <col min="1" max="1" width="22.42578125" bestFit="1" customWidth="1"/>
    <col min="3" max="3" width="9.85546875" bestFit="1" customWidth="1"/>
    <col min="5" max="7" width="12.5703125" bestFit="1" customWidth="1"/>
  </cols>
  <sheetData>
    <row r="9" spans="1:13" x14ac:dyDescent="0.25">
      <c r="B9">
        <v>2010</v>
      </c>
      <c r="C9">
        <v>2011</v>
      </c>
      <c r="D9">
        <v>2012</v>
      </c>
      <c r="E9">
        <v>2013</v>
      </c>
      <c r="F9">
        <v>2014</v>
      </c>
      <c r="G9">
        <v>2015</v>
      </c>
      <c r="H9">
        <v>2016</v>
      </c>
      <c r="I9">
        <v>2017</v>
      </c>
      <c r="J9">
        <v>2018</v>
      </c>
      <c r="K9">
        <v>2019</v>
      </c>
      <c r="L9">
        <v>2020</v>
      </c>
      <c r="M9">
        <v>2021</v>
      </c>
    </row>
    <row r="10" spans="1:13" x14ac:dyDescent="0.25">
      <c r="A10" t="s">
        <v>2</v>
      </c>
      <c r="B10" s="1">
        <v>22845</v>
      </c>
      <c r="C10" s="1">
        <v>26689</v>
      </c>
      <c r="D10" s="1">
        <v>38740</v>
      </c>
      <c r="E10" s="1">
        <v>54798</v>
      </c>
      <c r="H10">
        <v>88679</v>
      </c>
      <c r="I10" s="1">
        <v>100227</v>
      </c>
      <c r="J10" s="1">
        <v>110588</v>
      </c>
      <c r="K10" s="1">
        <v>104257</v>
      </c>
    </row>
    <row r="11" spans="1:13" x14ac:dyDescent="0.25">
      <c r="A11" t="s">
        <v>1</v>
      </c>
      <c r="B11" s="1">
        <v>318523</v>
      </c>
      <c r="C11" s="1">
        <v>538240</v>
      </c>
      <c r="D11" s="1">
        <v>767997</v>
      </c>
      <c r="E11" s="1">
        <v>929856</v>
      </c>
      <c r="H11">
        <v>1479275</v>
      </c>
      <c r="I11" s="1">
        <v>1593472</v>
      </c>
      <c r="J11" s="1">
        <v>1788129</v>
      </c>
      <c r="K11" s="1">
        <v>1778628</v>
      </c>
    </row>
    <row r="12" spans="1:13" x14ac:dyDescent="0.25">
      <c r="A12" s="2" t="s">
        <v>0</v>
      </c>
      <c r="L12" t="s">
        <v>3</v>
      </c>
    </row>
    <row r="17" spans="1:11" s="2" customFormat="1" x14ac:dyDescent="0.25"/>
    <row r="21" spans="1:11" x14ac:dyDescent="0.25">
      <c r="K21" s="1"/>
    </row>
    <row r="22" spans="1:11" ht="75" x14ac:dyDescent="0.25">
      <c r="B22" s="3" t="s">
        <v>0</v>
      </c>
      <c r="C22" s="3" t="s">
        <v>5</v>
      </c>
      <c r="D22" s="3" t="s">
        <v>4</v>
      </c>
      <c r="E22" s="4" t="s">
        <v>6</v>
      </c>
      <c r="F22" s="4" t="s">
        <v>7</v>
      </c>
      <c r="G22" s="4" t="s">
        <v>41</v>
      </c>
      <c r="K22" s="1"/>
    </row>
    <row r="23" spans="1:11" x14ac:dyDescent="0.25">
      <c r="A23">
        <v>2010</v>
      </c>
      <c r="B23">
        <f>(B10/B11)*100</f>
        <v>7.1721665311453169</v>
      </c>
    </row>
    <row r="24" spans="1:11" x14ac:dyDescent="0.25">
      <c r="A24">
        <v>2011</v>
      </c>
      <c r="B24">
        <f>(C10/C11)*100</f>
        <v>4.9585686682520809</v>
      </c>
    </row>
    <row r="25" spans="1:11" x14ac:dyDescent="0.25">
      <c r="A25">
        <v>2012</v>
      </c>
      <c r="B25">
        <f>(D10/D11)*100</f>
        <v>5.0442905375932456</v>
      </c>
    </row>
    <row r="26" spans="1:11" x14ac:dyDescent="0.25">
      <c r="A26">
        <v>2013</v>
      </c>
      <c r="B26">
        <f>(E10/E11)*100</f>
        <v>5.8931705554408422</v>
      </c>
    </row>
    <row r="27" spans="1:11" x14ac:dyDescent="0.25">
      <c r="A27" s="5">
        <v>2014</v>
      </c>
      <c r="B27" s="5" t="s">
        <v>37</v>
      </c>
      <c r="C27" s="5" t="s">
        <v>32</v>
      </c>
      <c r="D27" s="5" t="s">
        <v>35</v>
      </c>
      <c r="E27" s="5" t="s">
        <v>34</v>
      </c>
      <c r="F27" s="5" t="s">
        <v>33</v>
      </c>
      <c r="G27" s="5" t="s">
        <v>32</v>
      </c>
    </row>
    <row r="28" spans="1:11" x14ac:dyDescent="0.25">
      <c r="A28" s="5">
        <v>2015</v>
      </c>
      <c r="B28" s="5" t="s">
        <v>36</v>
      </c>
      <c r="C28" s="5" t="s">
        <v>25</v>
      </c>
      <c r="D28" s="5" t="s">
        <v>27</v>
      </c>
      <c r="E28" s="5" t="s">
        <v>29</v>
      </c>
      <c r="F28" s="5" t="s">
        <v>31</v>
      </c>
      <c r="G28" s="5" t="s">
        <v>25</v>
      </c>
    </row>
    <row r="29" spans="1:11" x14ac:dyDescent="0.25">
      <c r="A29" s="5">
        <v>2016</v>
      </c>
      <c r="B29" s="5" t="s">
        <v>37</v>
      </c>
      <c r="C29" s="5" t="s">
        <v>24</v>
      </c>
      <c r="D29" s="5" t="s">
        <v>26</v>
      </c>
      <c r="E29" s="5" t="s">
        <v>28</v>
      </c>
      <c r="F29" s="5" t="s">
        <v>30</v>
      </c>
      <c r="G29" s="5" t="s">
        <v>43</v>
      </c>
    </row>
    <row r="30" spans="1:11" x14ac:dyDescent="0.25">
      <c r="A30" s="5">
        <v>2017</v>
      </c>
      <c r="B30" s="5" t="s">
        <v>38</v>
      </c>
      <c r="C30" s="5" t="s">
        <v>22</v>
      </c>
      <c r="D30" s="5" t="s">
        <v>18</v>
      </c>
      <c r="E30" s="5" t="s">
        <v>17</v>
      </c>
      <c r="F30" s="5" t="s">
        <v>21</v>
      </c>
      <c r="G30" s="5" t="s">
        <v>42</v>
      </c>
    </row>
    <row r="31" spans="1:11" x14ac:dyDescent="0.25">
      <c r="A31" s="5">
        <v>2018</v>
      </c>
      <c r="B31" s="5" t="s">
        <v>39</v>
      </c>
      <c r="C31" s="5" t="s">
        <v>23</v>
      </c>
      <c r="D31" s="5" t="s">
        <v>19</v>
      </c>
      <c r="E31" s="5" t="s">
        <v>16</v>
      </c>
      <c r="F31" s="5" t="s">
        <v>20</v>
      </c>
      <c r="G31" s="5" t="s">
        <v>44</v>
      </c>
    </row>
    <row r="32" spans="1:11" x14ac:dyDescent="0.25">
      <c r="A32" s="5">
        <v>2019</v>
      </c>
      <c r="B32" s="5" t="s">
        <v>40</v>
      </c>
      <c r="C32" s="5" t="s">
        <v>11</v>
      </c>
      <c r="D32" s="5" t="s">
        <v>9</v>
      </c>
      <c r="E32" s="5" t="s">
        <v>13</v>
      </c>
      <c r="F32" s="5" t="s">
        <v>15</v>
      </c>
      <c r="G32" s="5" t="s">
        <v>45</v>
      </c>
    </row>
    <row r="33" spans="1:7" x14ac:dyDescent="0.25">
      <c r="A33" s="5">
        <v>2020</v>
      </c>
      <c r="B33" s="6" t="s">
        <v>3</v>
      </c>
      <c r="C33" s="5" t="s">
        <v>10</v>
      </c>
      <c r="D33" s="5" t="s">
        <v>8</v>
      </c>
      <c r="E33" s="5" t="s">
        <v>12</v>
      </c>
      <c r="F33" s="5" t="s">
        <v>14</v>
      </c>
      <c r="G33" s="5" t="s">
        <v>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3"/>
  <sheetViews>
    <sheetView workbookViewId="0">
      <selection activeCell="B3" sqref="B3:E10"/>
    </sheetView>
  </sheetViews>
  <sheetFormatPr defaultRowHeight="15" x14ac:dyDescent="0.25"/>
  <cols>
    <col min="3" max="3" width="13.42578125" bestFit="1" customWidth="1"/>
    <col min="4" max="4" width="15.7109375" bestFit="1" customWidth="1"/>
    <col min="5" max="5" width="13.28515625" bestFit="1" customWidth="1"/>
    <col min="6" max="7" width="14.42578125" bestFit="1" customWidth="1"/>
    <col min="8" max="8" width="11.28515625" bestFit="1" customWidth="1"/>
  </cols>
  <sheetData>
    <row r="3" spans="2:18" ht="120" x14ac:dyDescent="0.25">
      <c r="B3" s="7" t="s">
        <v>46</v>
      </c>
      <c r="C3" s="7" t="s">
        <v>0</v>
      </c>
      <c r="D3" s="7" t="s">
        <v>47</v>
      </c>
      <c r="E3" s="7" t="s">
        <v>4</v>
      </c>
      <c r="F3" s="8" t="s">
        <v>6</v>
      </c>
      <c r="G3" s="8" t="s">
        <v>7</v>
      </c>
      <c r="H3" s="8" t="s">
        <v>41</v>
      </c>
      <c r="L3" s="7" t="s">
        <v>46</v>
      </c>
      <c r="M3" s="7" t="s">
        <v>0</v>
      </c>
      <c r="N3" s="7" t="s">
        <v>47</v>
      </c>
      <c r="O3" s="7" t="s">
        <v>4</v>
      </c>
      <c r="P3" s="8" t="s">
        <v>6</v>
      </c>
      <c r="Q3" s="8" t="s">
        <v>7</v>
      </c>
      <c r="R3" s="8" t="s">
        <v>41</v>
      </c>
    </row>
    <row r="4" spans="2:18" x14ac:dyDescent="0.25">
      <c r="B4" s="5">
        <v>2014</v>
      </c>
      <c r="C4" s="5">
        <v>6.54</v>
      </c>
      <c r="D4" s="12">
        <v>0.01</v>
      </c>
      <c r="E4" s="5">
        <v>147.02000000000001</v>
      </c>
      <c r="F4" s="5">
        <v>16.34</v>
      </c>
      <c r="G4" s="5">
        <v>10.69</v>
      </c>
      <c r="H4" s="5">
        <v>0.01</v>
      </c>
      <c r="K4" s="9"/>
      <c r="L4" t="s">
        <v>48</v>
      </c>
      <c r="M4" s="10">
        <f>C11</f>
        <v>6.7628571428571433</v>
      </c>
      <c r="N4" s="10">
        <f t="shared" ref="N4:R4" si="0">D11</f>
        <v>0.31</v>
      </c>
      <c r="O4" s="10">
        <f t="shared" si="0"/>
        <v>146.08571428571426</v>
      </c>
      <c r="P4" s="10">
        <f t="shared" si="0"/>
        <v>13.917142857142855</v>
      </c>
      <c r="Q4" s="10">
        <f t="shared" si="0"/>
        <v>10</v>
      </c>
      <c r="R4" s="10">
        <f t="shared" si="0"/>
        <v>0.14142857142857143</v>
      </c>
    </row>
    <row r="5" spans="2:18" x14ac:dyDescent="0.25">
      <c r="B5" s="5">
        <v>2015</v>
      </c>
      <c r="C5" s="5">
        <v>7.61</v>
      </c>
      <c r="D5" s="5">
        <v>0.01</v>
      </c>
      <c r="E5" s="5">
        <v>156.32</v>
      </c>
      <c r="F5" s="5">
        <v>15.93</v>
      </c>
      <c r="G5" s="5">
        <v>10.039999999999999</v>
      </c>
      <c r="H5" s="5">
        <v>0.01</v>
      </c>
      <c r="K5" s="9"/>
    </row>
    <row r="6" spans="2:18" x14ac:dyDescent="0.25">
      <c r="B6" s="5">
        <v>2016</v>
      </c>
      <c r="C6" s="5">
        <v>6.54</v>
      </c>
      <c r="D6" s="5">
        <v>0.48</v>
      </c>
      <c r="E6" s="5">
        <v>136.97999999999999</v>
      </c>
      <c r="F6" s="5">
        <v>13.58</v>
      </c>
      <c r="G6" s="5">
        <v>10.49</v>
      </c>
      <c r="H6" s="5">
        <v>0.11</v>
      </c>
    </row>
    <row r="7" spans="2:18" x14ac:dyDescent="0.25">
      <c r="B7" s="5">
        <v>2017</v>
      </c>
      <c r="C7" s="5">
        <v>6.95</v>
      </c>
      <c r="D7" s="5">
        <v>0.64</v>
      </c>
      <c r="E7" s="5">
        <v>126.64</v>
      </c>
      <c r="F7" s="5">
        <v>15.83</v>
      </c>
      <c r="G7" s="5">
        <v>9.5399999999999991</v>
      </c>
      <c r="H7" s="5">
        <v>0.31</v>
      </c>
    </row>
    <row r="8" spans="2:18" x14ac:dyDescent="0.25">
      <c r="B8" s="5">
        <v>2018</v>
      </c>
      <c r="C8" s="5">
        <v>7.13</v>
      </c>
      <c r="D8" s="5">
        <v>0.65</v>
      </c>
      <c r="E8" s="5">
        <v>135.66999999999999</v>
      </c>
      <c r="F8" s="5">
        <v>12.51</v>
      </c>
      <c r="G8" s="5">
        <v>10.24</v>
      </c>
      <c r="H8" s="5">
        <v>0.28999999999999998</v>
      </c>
    </row>
    <row r="9" spans="2:18" x14ac:dyDescent="0.25">
      <c r="B9" s="5">
        <v>2019</v>
      </c>
      <c r="C9" s="5">
        <v>6.57</v>
      </c>
      <c r="D9" s="5">
        <v>0.18</v>
      </c>
      <c r="E9" s="5">
        <v>169.18</v>
      </c>
      <c r="F9" s="5">
        <v>11.13</v>
      </c>
      <c r="G9" s="5">
        <v>9.6199999999999992</v>
      </c>
      <c r="H9" s="5">
        <v>0.13</v>
      </c>
    </row>
    <row r="10" spans="2:18" x14ac:dyDescent="0.25">
      <c r="B10" s="5">
        <v>2020</v>
      </c>
      <c r="C10" s="11">
        <v>6</v>
      </c>
      <c r="D10" s="5">
        <v>0.2</v>
      </c>
      <c r="E10" s="5">
        <v>150.79</v>
      </c>
      <c r="F10" s="5">
        <v>12.1</v>
      </c>
      <c r="G10" s="5">
        <v>9.3800000000000008</v>
      </c>
      <c r="H10" s="5">
        <v>0.13</v>
      </c>
    </row>
    <row r="11" spans="2:18" x14ac:dyDescent="0.25">
      <c r="C11" s="10">
        <f>SUM(C4:C10)/7</f>
        <v>6.7628571428571433</v>
      </c>
      <c r="D11" s="10">
        <f t="shared" ref="D11:H11" si="1">SUM(D4:D10)/7</f>
        <v>0.31</v>
      </c>
      <c r="E11" s="10">
        <f t="shared" si="1"/>
        <v>146.08571428571426</v>
      </c>
      <c r="F11" s="10">
        <f t="shared" si="1"/>
        <v>13.917142857142855</v>
      </c>
      <c r="G11" s="10">
        <f t="shared" si="1"/>
        <v>10</v>
      </c>
      <c r="H11" s="10">
        <f t="shared" si="1"/>
        <v>0.14142857142857143</v>
      </c>
    </row>
    <row r="13" spans="2:18" x14ac:dyDescent="0.25">
      <c r="B13" t="s">
        <v>49</v>
      </c>
      <c r="C13" s="13">
        <f>(C10-C4)/C4*100</f>
        <v>-8.2568807339449553</v>
      </c>
      <c r="D13" s="13">
        <f>(D10-D4)/D4*100</f>
        <v>1900</v>
      </c>
      <c r="E13" s="13">
        <f>(E10-E4)/E4*100</f>
        <v>2.564276969119835</v>
      </c>
      <c r="F13" s="13">
        <f t="shared" ref="F13:G13" si="2">(F10-F4)/F4*100</f>
        <v>-25.948592411260712</v>
      </c>
      <c r="G13" s="13">
        <f t="shared" si="2"/>
        <v>-12.25444340505144</v>
      </c>
      <c r="H13" s="13">
        <f>(H10-H4)/H4*100</f>
        <v>1200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9"/>
  <sheetViews>
    <sheetView zoomScaleNormal="100" workbookViewId="0">
      <selection activeCell="P5" sqref="P5"/>
    </sheetView>
  </sheetViews>
  <sheetFormatPr defaultRowHeight="15" x14ac:dyDescent="0.25"/>
  <cols>
    <col min="1" max="1" width="18.5703125" bestFit="1" customWidth="1"/>
    <col min="2" max="2" width="17.7109375" bestFit="1" customWidth="1"/>
    <col min="3" max="7" width="10.5703125" bestFit="1" customWidth="1"/>
    <col min="11" max="12" width="10.7109375" bestFit="1" customWidth="1"/>
    <col min="13" max="13" width="11.7109375" bestFit="1" customWidth="1"/>
  </cols>
  <sheetData>
    <row r="2" spans="1:16" x14ac:dyDescent="0.25">
      <c r="D2" t="s">
        <v>56</v>
      </c>
    </row>
    <row r="3" spans="1:16" x14ac:dyDescent="0.25">
      <c r="A3" t="s">
        <v>50</v>
      </c>
      <c r="B3">
        <v>2010</v>
      </c>
      <c r="C3">
        <v>2011</v>
      </c>
      <c r="D3">
        <v>2012</v>
      </c>
      <c r="E3">
        <v>2013</v>
      </c>
      <c r="F3">
        <v>2014</v>
      </c>
      <c r="G3">
        <v>2015</v>
      </c>
      <c r="H3">
        <v>2016</v>
      </c>
      <c r="I3">
        <v>2017</v>
      </c>
      <c r="J3">
        <v>2018</v>
      </c>
      <c r="K3">
        <v>2019</v>
      </c>
      <c r="L3">
        <v>2020</v>
      </c>
      <c r="M3" t="s">
        <v>78</v>
      </c>
      <c r="N3" t="s">
        <v>77</v>
      </c>
      <c r="O3" t="s">
        <v>49</v>
      </c>
      <c r="P3" t="s">
        <v>79</v>
      </c>
    </row>
    <row r="4" spans="1:16" x14ac:dyDescent="0.25">
      <c r="A4" t="s">
        <v>51</v>
      </c>
      <c r="B4" s="1">
        <v>178178</v>
      </c>
      <c r="C4" s="1">
        <v>216381</v>
      </c>
      <c r="D4" s="1">
        <v>369484</v>
      </c>
      <c r="E4" s="1">
        <v>425713</v>
      </c>
      <c r="F4">
        <v>520560</v>
      </c>
      <c r="G4" s="1">
        <v>589306</v>
      </c>
      <c r="H4" s="1">
        <v>648676</v>
      </c>
      <c r="I4" s="1">
        <v>722184</v>
      </c>
      <c r="J4" s="1">
        <v>845884</v>
      </c>
      <c r="K4" s="1">
        <v>925762</v>
      </c>
      <c r="L4" s="1">
        <v>963428</v>
      </c>
      <c r="M4" s="13">
        <f>SUM(B4:L4)</f>
        <v>6405556</v>
      </c>
      <c r="N4" s="16">
        <f>M4/11</f>
        <v>582323.27272727271</v>
      </c>
      <c r="O4" s="16">
        <f>(L4-B4)/B4*100</f>
        <v>440.71097441883956</v>
      </c>
      <c r="P4">
        <f>L4/L$7*100</f>
        <v>87.831329365205974</v>
      </c>
    </row>
    <row r="5" spans="1:16" x14ac:dyDescent="0.25">
      <c r="A5" t="s">
        <v>52</v>
      </c>
      <c r="B5">
        <v>350</v>
      </c>
      <c r="C5">
        <v>857</v>
      </c>
      <c r="D5" s="1">
        <v>21866</v>
      </c>
      <c r="E5" s="1">
        <v>101590</v>
      </c>
      <c r="F5" s="1">
        <v>101770</v>
      </c>
      <c r="G5" s="1">
        <v>111767</v>
      </c>
      <c r="H5" s="1">
        <v>101997</v>
      </c>
      <c r="I5" s="1">
        <v>135826</v>
      </c>
      <c r="J5" s="1">
        <v>120976</v>
      </c>
      <c r="K5" s="1">
        <v>116020</v>
      </c>
      <c r="L5" s="1">
        <v>132676</v>
      </c>
      <c r="M5" s="13">
        <f t="shared" ref="M5:M7" si="0">SUM(B5:L5)</f>
        <v>945695</v>
      </c>
      <c r="N5" s="16">
        <f t="shared" ref="N5:N7" si="1">M5/11</f>
        <v>85972.272727272721</v>
      </c>
      <c r="O5" s="16">
        <f t="shared" ref="O5:O7" si="2">(L5-B5)/B5*100</f>
        <v>37807.428571428572</v>
      </c>
      <c r="P5">
        <f t="shared" ref="P5:P7" si="3">L5/L$7*100</f>
        <v>12.095464793277825</v>
      </c>
    </row>
    <row r="6" spans="1:16" x14ac:dyDescent="0.25">
      <c r="A6" t="s">
        <v>53</v>
      </c>
      <c r="B6" s="14" t="s">
        <v>55</v>
      </c>
      <c r="C6" s="15" t="s">
        <v>55</v>
      </c>
      <c r="D6" s="15">
        <v>211</v>
      </c>
      <c r="E6" s="15">
        <v>226</v>
      </c>
      <c r="F6">
        <v>455</v>
      </c>
      <c r="G6">
        <v>494</v>
      </c>
      <c r="H6">
        <v>263</v>
      </c>
      <c r="I6">
        <v>242</v>
      </c>
      <c r="J6">
        <v>353</v>
      </c>
      <c r="K6">
        <v>521</v>
      </c>
      <c r="L6">
        <v>803</v>
      </c>
      <c r="M6" s="13">
        <f t="shared" si="0"/>
        <v>3568</v>
      </c>
      <c r="N6" s="16">
        <f t="shared" si="1"/>
        <v>324.36363636363637</v>
      </c>
      <c r="O6" s="16" t="e">
        <f>(L6-B6)/B6*100</f>
        <v>#VALUE!</v>
      </c>
      <c r="P6">
        <f t="shared" si="3"/>
        <v>7.3205841516190528E-2</v>
      </c>
    </row>
    <row r="7" spans="1:16" x14ac:dyDescent="0.25">
      <c r="A7" t="s">
        <v>54</v>
      </c>
      <c r="B7" s="1">
        <f>SUM(B4:B6)</f>
        <v>178528</v>
      </c>
      <c r="C7" s="1">
        <f t="shared" ref="C7:I7" si="4">SUM(C4:C6)</f>
        <v>217238</v>
      </c>
      <c r="D7" s="1">
        <f t="shared" si="4"/>
        <v>391561</v>
      </c>
      <c r="E7" s="1">
        <f t="shared" si="4"/>
        <v>527529</v>
      </c>
      <c r="F7" s="1">
        <f t="shared" si="4"/>
        <v>622785</v>
      </c>
      <c r="G7" s="1">
        <f t="shared" si="4"/>
        <v>701567</v>
      </c>
      <c r="H7" s="1">
        <f t="shared" si="4"/>
        <v>750936</v>
      </c>
      <c r="I7" s="1">
        <f t="shared" si="4"/>
        <v>858252</v>
      </c>
      <c r="J7" s="1">
        <f>SUM(J4:J6)</f>
        <v>967213</v>
      </c>
      <c r="K7" s="1">
        <f t="shared" ref="K7:L7" si="5">SUM(K4:K6)</f>
        <v>1042303</v>
      </c>
      <c r="L7" s="1">
        <f t="shared" si="5"/>
        <v>1096907</v>
      </c>
      <c r="M7" s="13">
        <f t="shared" si="0"/>
        <v>7354819</v>
      </c>
      <c r="N7" s="16">
        <f t="shared" si="1"/>
        <v>668619.90909090906</v>
      </c>
      <c r="O7" s="16">
        <f t="shared" si="2"/>
        <v>514.4173462986198</v>
      </c>
      <c r="P7">
        <f t="shared" si="3"/>
        <v>100</v>
      </c>
    </row>
    <row r="8" spans="1:16" x14ac:dyDescent="0.25">
      <c r="B8" s="14">
        <v>100</v>
      </c>
      <c r="L8" s="1">
        <v>200</v>
      </c>
      <c r="O8">
        <f>(L8-B8)/B8*100</f>
        <v>100</v>
      </c>
    </row>
    <row r="9" spans="1:16" x14ac:dyDescent="0.25">
      <c r="D9" t="s">
        <v>56</v>
      </c>
    </row>
    <row r="11" spans="1:16" x14ac:dyDescent="0.25">
      <c r="B11">
        <v>2010</v>
      </c>
      <c r="C11">
        <v>2011</v>
      </c>
      <c r="D11">
        <v>2012</v>
      </c>
      <c r="E11">
        <v>2013</v>
      </c>
      <c r="F11">
        <v>2014</v>
      </c>
      <c r="G11">
        <v>2015</v>
      </c>
      <c r="H11">
        <v>2016</v>
      </c>
      <c r="I11">
        <v>2017</v>
      </c>
      <c r="J11">
        <v>2018</v>
      </c>
      <c r="K11">
        <v>2019</v>
      </c>
      <c r="L11">
        <v>2020</v>
      </c>
    </row>
    <row r="12" spans="1:16" x14ac:dyDescent="0.25">
      <c r="A12" t="s">
        <v>51</v>
      </c>
      <c r="C12" s="13">
        <f>(C4-B4)/B4*100</f>
        <v>21.440918631929868</v>
      </c>
      <c r="D12" s="13">
        <f t="shared" ref="D12:L12" si="6">(D4-C4)/C4*100</f>
        <v>70.756212421608183</v>
      </c>
      <c r="E12" s="13">
        <f t="shared" si="6"/>
        <v>15.218250316657825</v>
      </c>
      <c r="F12" s="13">
        <f t="shared" si="6"/>
        <v>22.279563931568923</v>
      </c>
      <c r="G12" s="13">
        <f t="shared" si="6"/>
        <v>13.206162594129401</v>
      </c>
      <c r="H12" s="13">
        <f t="shared" si="6"/>
        <v>10.074562281734787</v>
      </c>
      <c r="I12" s="13">
        <f>(I4-H4)/H4*100</f>
        <v>11.332005500434732</v>
      </c>
      <c r="J12" s="13">
        <f t="shared" si="6"/>
        <v>17.128598805844494</v>
      </c>
      <c r="K12" s="13">
        <f t="shared" si="6"/>
        <v>9.4431387755295049</v>
      </c>
      <c r="L12" s="13">
        <f t="shared" si="6"/>
        <v>4.0686483134974214</v>
      </c>
    </row>
    <row r="13" spans="1:16" x14ac:dyDescent="0.25">
      <c r="A13" t="s">
        <v>52</v>
      </c>
      <c r="C13" s="13">
        <f t="shared" ref="C13:L14" si="7">(C5-B5)/B5*100</f>
        <v>144.85714285714286</v>
      </c>
      <c r="D13" s="13">
        <f t="shared" si="7"/>
        <v>2451.4585764294052</v>
      </c>
      <c r="E13" s="13">
        <f t="shared" si="7"/>
        <v>364.60257934693129</v>
      </c>
      <c r="F13" s="13">
        <f t="shared" si="7"/>
        <v>0.17718279358204547</v>
      </c>
      <c r="G13" s="13">
        <f t="shared" si="7"/>
        <v>9.8231305885820959</v>
      </c>
      <c r="H13" s="13">
        <f t="shared" si="7"/>
        <v>-8.7413995186414599</v>
      </c>
      <c r="I13" s="13">
        <f t="shared" si="7"/>
        <v>33.166661764561702</v>
      </c>
      <c r="J13" s="13">
        <f t="shared" si="7"/>
        <v>-10.933105590976691</v>
      </c>
      <c r="K13" s="13">
        <f t="shared" si="7"/>
        <v>-4.096680333289247</v>
      </c>
      <c r="L13" s="13">
        <f t="shared" si="7"/>
        <v>14.356145492156525</v>
      </c>
    </row>
    <row r="14" spans="1:16" x14ac:dyDescent="0.25">
      <c r="A14" t="s">
        <v>53</v>
      </c>
      <c r="C14" s="13" t="e">
        <f t="shared" si="7"/>
        <v>#VALUE!</v>
      </c>
      <c r="D14" s="13" t="e">
        <f t="shared" si="7"/>
        <v>#VALUE!</v>
      </c>
      <c r="E14" s="13">
        <f t="shared" si="7"/>
        <v>7.109004739336493</v>
      </c>
      <c r="F14" s="13">
        <f t="shared" si="7"/>
        <v>101.32743362831857</v>
      </c>
      <c r="G14" s="13">
        <f t="shared" si="7"/>
        <v>8.5714285714285712</v>
      </c>
      <c r="H14" s="13">
        <f t="shared" si="7"/>
        <v>-46.761133603238868</v>
      </c>
      <c r="I14" s="13">
        <f t="shared" si="7"/>
        <v>-7.9847908745247151</v>
      </c>
      <c r="J14" s="13">
        <f t="shared" si="7"/>
        <v>45.867768595041326</v>
      </c>
      <c r="K14" s="13">
        <f t="shared" si="7"/>
        <v>47.59206798866856</v>
      </c>
      <c r="L14" s="13">
        <f t="shared" si="7"/>
        <v>54.126679462571978</v>
      </c>
    </row>
    <row r="15" spans="1:16" x14ac:dyDescent="0.25">
      <c r="A15" t="s">
        <v>57</v>
      </c>
      <c r="C15" s="13">
        <f>(C7-B7)/B7*100</f>
        <v>21.682873274780427</v>
      </c>
      <c r="D15" s="13">
        <f t="shared" ref="D15:K15" si="8">(D7-C7)/C7*100</f>
        <v>80.245168893103411</v>
      </c>
      <c r="E15" s="13">
        <f t="shared" si="8"/>
        <v>34.724602296960114</v>
      </c>
      <c r="F15" s="13">
        <f t="shared" si="8"/>
        <v>18.057016770641994</v>
      </c>
      <c r="G15" s="13">
        <f t="shared" si="8"/>
        <v>12.649951427860337</v>
      </c>
      <c r="H15" s="13">
        <f t="shared" si="8"/>
        <v>7.036961544656462</v>
      </c>
      <c r="I15" s="13">
        <f t="shared" si="8"/>
        <v>14.290964875834957</v>
      </c>
      <c r="J15" s="13">
        <f t="shared" si="8"/>
        <v>12.69568844581778</v>
      </c>
      <c r="K15" s="13">
        <f t="shared" si="8"/>
        <v>7.7635432939797138</v>
      </c>
      <c r="L15" s="13">
        <f>(L7-K7)/K7*100</f>
        <v>5.2387837317939212</v>
      </c>
    </row>
    <row r="18" spans="1:8" x14ac:dyDescent="0.25">
      <c r="B18" s="16">
        <f t="shared" ref="B18:G22" si="9">G11</f>
        <v>2015</v>
      </c>
      <c r="C18" s="16">
        <f t="shared" si="9"/>
        <v>2016</v>
      </c>
      <c r="D18" s="16">
        <f t="shared" si="9"/>
        <v>2017</v>
      </c>
      <c r="E18" s="16">
        <f t="shared" si="9"/>
        <v>2018</v>
      </c>
      <c r="F18" s="16">
        <f t="shared" si="9"/>
        <v>2019</v>
      </c>
      <c r="G18" s="16">
        <f t="shared" si="9"/>
        <v>2020</v>
      </c>
    </row>
    <row r="19" spans="1:8" x14ac:dyDescent="0.25">
      <c r="A19" t="s">
        <v>51</v>
      </c>
      <c r="B19" s="13">
        <f t="shared" si="9"/>
        <v>13.206162594129401</v>
      </c>
      <c r="C19" s="13">
        <f t="shared" si="9"/>
        <v>10.074562281734787</v>
      </c>
      <c r="D19" s="13">
        <f t="shared" si="9"/>
        <v>11.332005500434732</v>
      </c>
      <c r="E19" s="13">
        <f t="shared" si="9"/>
        <v>17.128598805844494</v>
      </c>
      <c r="F19" s="13">
        <f t="shared" si="9"/>
        <v>9.4431387755295049</v>
      </c>
      <c r="G19" s="13">
        <f t="shared" si="9"/>
        <v>4.0686483134974214</v>
      </c>
    </row>
    <row r="20" spans="1:8" x14ac:dyDescent="0.25">
      <c r="A20" t="s">
        <v>52</v>
      </c>
      <c r="B20" s="13">
        <f t="shared" si="9"/>
        <v>9.8231305885820959</v>
      </c>
      <c r="C20" s="13">
        <f t="shared" si="9"/>
        <v>-8.7413995186414599</v>
      </c>
      <c r="D20" s="13">
        <f t="shared" si="9"/>
        <v>33.166661764561702</v>
      </c>
      <c r="E20" s="13">
        <f t="shared" si="9"/>
        <v>-10.933105590976691</v>
      </c>
      <c r="F20" s="13">
        <f t="shared" si="9"/>
        <v>-4.096680333289247</v>
      </c>
      <c r="G20" s="13">
        <f t="shared" si="9"/>
        <v>14.356145492156525</v>
      </c>
    </row>
    <row r="21" spans="1:8" x14ac:dyDescent="0.25">
      <c r="A21" t="s">
        <v>53</v>
      </c>
      <c r="B21" s="13">
        <f t="shared" si="9"/>
        <v>8.5714285714285712</v>
      </c>
      <c r="C21" s="13">
        <f t="shared" si="9"/>
        <v>-46.761133603238868</v>
      </c>
      <c r="D21" s="13">
        <f t="shared" si="9"/>
        <v>-7.9847908745247151</v>
      </c>
      <c r="E21" s="13">
        <f t="shared" si="9"/>
        <v>45.867768595041326</v>
      </c>
      <c r="F21" s="13">
        <f t="shared" si="9"/>
        <v>47.59206798866856</v>
      </c>
      <c r="G21" s="13">
        <f t="shared" si="9"/>
        <v>54.126679462571978</v>
      </c>
    </row>
    <row r="22" spans="1:8" x14ac:dyDescent="0.25">
      <c r="A22" t="s">
        <v>57</v>
      </c>
      <c r="B22" s="13">
        <f t="shared" si="9"/>
        <v>12.649951427860337</v>
      </c>
      <c r="C22" s="13">
        <f t="shared" si="9"/>
        <v>7.036961544656462</v>
      </c>
      <c r="D22" s="13">
        <f t="shared" si="9"/>
        <v>14.290964875834957</v>
      </c>
      <c r="E22" s="13">
        <f t="shared" si="9"/>
        <v>12.69568844581778</v>
      </c>
      <c r="F22" s="13">
        <f t="shared" si="9"/>
        <v>7.7635432939797138</v>
      </c>
      <c r="G22" s="13">
        <f>L15</f>
        <v>5.2387837317939212</v>
      </c>
    </row>
    <row r="27" spans="1:8" x14ac:dyDescent="0.25">
      <c r="B27" s="1">
        <v>214825768775</v>
      </c>
    </row>
    <row r="29" spans="1:8" x14ac:dyDescent="0.25">
      <c r="H29">
        <f>(L7-G7)/G7*100</f>
        <v>56.350997125007311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5"/>
  <sheetViews>
    <sheetView workbookViewId="0">
      <selection activeCell="B5" sqref="B5:L5"/>
    </sheetView>
  </sheetViews>
  <sheetFormatPr defaultRowHeight="15" x14ac:dyDescent="0.25"/>
  <sheetData>
    <row r="3" spans="1:12" x14ac:dyDescent="0.25">
      <c r="A3" s="36" t="s">
        <v>58</v>
      </c>
      <c r="B3" s="36" t="s">
        <v>59</v>
      </c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x14ac:dyDescent="0.25">
      <c r="A4" s="36"/>
      <c r="B4" s="17">
        <v>2020</v>
      </c>
      <c r="C4" s="17">
        <v>2019</v>
      </c>
      <c r="D4" s="17">
        <v>2018</v>
      </c>
      <c r="E4" s="17">
        <v>2017</v>
      </c>
      <c r="F4" s="17">
        <v>2016</v>
      </c>
      <c r="G4" s="17">
        <v>2015</v>
      </c>
      <c r="H4" s="17">
        <v>2014</v>
      </c>
      <c r="I4" s="17">
        <v>2013</v>
      </c>
      <c r="J4" s="17">
        <v>2012</v>
      </c>
      <c r="K4" s="17">
        <v>2011</v>
      </c>
      <c r="L4" s="17">
        <v>2010</v>
      </c>
    </row>
    <row r="5" spans="1:12" ht="30" x14ac:dyDescent="0.25">
      <c r="A5" s="18" t="s">
        <v>60</v>
      </c>
      <c r="B5" s="19">
        <v>-1.82</v>
      </c>
      <c r="C5" s="19">
        <v>5</v>
      </c>
      <c r="D5" s="19">
        <v>5.0599999999999996</v>
      </c>
      <c r="E5" s="19">
        <v>5.17</v>
      </c>
      <c r="F5" s="19">
        <v>5.2</v>
      </c>
      <c r="G5" s="19">
        <v>4.8099999999999996</v>
      </c>
      <c r="H5" s="19">
        <v>5.03</v>
      </c>
      <c r="I5" s="19">
        <v>6.05</v>
      </c>
      <c r="J5" s="19">
        <v>5.81</v>
      </c>
      <c r="K5" s="19">
        <v>5.98</v>
      </c>
      <c r="L5" s="19">
        <v>5.47</v>
      </c>
    </row>
  </sheetData>
  <mergeCells count="2">
    <mergeCell ref="A3:A4"/>
    <mergeCell ref="B3:L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4"/>
  <sheetViews>
    <sheetView tabSelected="1" zoomScaleNormal="100" workbookViewId="0">
      <selection activeCell="E14" sqref="E14"/>
    </sheetView>
  </sheetViews>
  <sheetFormatPr defaultRowHeight="15" x14ac:dyDescent="0.25"/>
  <cols>
    <col min="3" max="3" width="12.85546875" bestFit="1" customWidth="1"/>
    <col min="5" max="5" width="14" bestFit="1" customWidth="1"/>
    <col min="6" max="6" width="10.7109375" customWidth="1"/>
    <col min="10" max="10" width="14.85546875" bestFit="1" customWidth="1"/>
    <col min="13" max="13" width="14.140625" bestFit="1" customWidth="1"/>
  </cols>
  <sheetData>
    <row r="3" spans="1:13" ht="75" x14ac:dyDescent="0.25">
      <c r="A3" s="21" t="s">
        <v>46</v>
      </c>
      <c r="B3" s="23" t="s">
        <v>61</v>
      </c>
      <c r="C3" s="23" t="s">
        <v>62</v>
      </c>
      <c r="D3" s="23" t="s">
        <v>0</v>
      </c>
      <c r="E3" s="21" t="s">
        <v>70</v>
      </c>
      <c r="F3" s="23" t="s">
        <v>4</v>
      </c>
      <c r="G3" s="28"/>
      <c r="H3" s="31" t="str">
        <f t="shared" ref="H3:H14" si="0">F3</f>
        <v>FDR</v>
      </c>
      <c r="I3" s="20"/>
      <c r="J3" s="26" t="s">
        <v>64</v>
      </c>
      <c r="K3" s="26" t="s">
        <v>67</v>
      </c>
      <c r="L3" t="s">
        <v>4</v>
      </c>
      <c r="M3" t="s">
        <v>70</v>
      </c>
    </row>
    <row r="4" spans="1:13" x14ac:dyDescent="0.25">
      <c r="A4" s="21">
        <v>2010</v>
      </c>
      <c r="B4" s="22">
        <v>5.47</v>
      </c>
      <c r="C4" s="27">
        <f>PEMBIAYAAN!B7</f>
        <v>178528</v>
      </c>
      <c r="D4" s="24">
        <f>Sheet1!B23</f>
        <v>7.1721665311453169</v>
      </c>
      <c r="E4" s="27">
        <v>318523</v>
      </c>
      <c r="F4" s="29">
        <f t="shared" ref="F4:F14" si="1">L4</f>
        <v>1.4556246789566805</v>
      </c>
      <c r="G4" s="21">
        <v>2010</v>
      </c>
      <c r="H4" s="31">
        <f t="shared" si="0"/>
        <v>1.4556246789566805</v>
      </c>
      <c r="I4" s="20">
        <v>2010</v>
      </c>
      <c r="J4" s="1">
        <v>122647</v>
      </c>
      <c r="K4" s="1">
        <f>PEMBIAYAAN!B7</f>
        <v>178528</v>
      </c>
      <c r="L4" s="10">
        <f>K4/J4</f>
        <v>1.4556246789566805</v>
      </c>
      <c r="M4" s="1">
        <v>318523</v>
      </c>
    </row>
    <row r="5" spans="1:13" x14ac:dyDescent="0.25">
      <c r="A5" s="21">
        <v>2011</v>
      </c>
      <c r="B5" s="22">
        <v>5.98</v>
      </c>
      <c r="C5" s="27">
        <f>PEMBIAYAAN!C7</f>
        <v>217238</v>
      </c>
      <c r="D5" s="24">
        <f>Sheet1!B24</f>
        <v>4.9585686682520809</v>
      </c>
      <c r="E5" s="27">
        <v>538240</v>
      </c>
      <c r="F5" s="29">
        <f t="shared" si="1"/>
        <v>1.0952311330029392</v>
      </c>
      <c r="G5" s="21">
        <v>2011</v>
      </c>
      <c r="H5" s="31">
        <f t="shared" si="0"/>
        <v>1.0952311330029392</v>
      </c>
      <c r="I5" s="20">
        <v>2011</v>
      </c>
      <c r="J5" s="25">
        <v>198349</v>
      </c>
      <c r="K5" s="1">
        <f>PEMBIAYAAN!C7</f>
        <v>217238</v>
      </c>
      <c r="L5" s="10">
        <f t="shared" ref="L5:L14" si="2">K5/J5</f>
        <v>1.0952311330029392</v>
      </c>
      <c r="M5" s="1">
        <v>538240</v>
      </c>
    </row>
    <row r="6" spans="1:13" x14ac:dyDescent="0.25">
      <c r="A6" s="21">
        <v>2012</v>
      </c>
      <c r="B6" s="22">
        <v>5.81</v>
      </c>
      <c r="C6" s="27">
        <f>PEMBIAYAAN!D7</f>
        <v>391561</v>
      </c>
      <c r="D6" s="24">
        <f>Sheet1!B25</f>
        <v>5.0442905375932456</v>
      </c>
      <c r="E6" s="27">
        <v>767997</v>
      </c>
      <c r="F6" s="29">
        <f t="shared" si="1"/>
        <v>1.4458669049606003</v>
      </c>
      <c r="G6" s="21">
        <v>2012</v>
      </c>
      <c r="H6" s="31">
        <f t="shared" si="0"/>
        <v>1.4458669049606003</v>
      </c>
      <c r="I6" s="20">
        <v>2012</v>
      </c>
      <c r="J6" s="25">
        <v>270814</v>
      </c>
      <c r="K6" s="1">
        <f>PEMBIAYAAN!D7</f>
        <v>391561</v>
      </c>
      <c r="L6" s="10">
        <f t="shared" si="2"/>
        <v>1.4458669049606003</v>
      </c>
      <c r="M6" s="1">
        <v>767997</v>
      </c>
    </row>
    <row r="7" spans="1:13" x14ac:dyDescent="0.25">
      <c r="A7" s="21">
        <v>2013</v>
      </c>
      <c r="B7" s="22">
        <v>6.05</v>
      </c>
      <c r="C7" s="27">
        <f>PEMBIAYAAN!E7</f>
        <v>527529</v>
      </c>
      <c r="D7" s="24">
        <f>Sheet1!B26</f>
        <v>5.8931705554408422</v>
      </c>
      <c r="E7" s="27">
        <v>929856</v>
      </c>
      <c r="F7" s="29">
        <f t="shared" si="1"/>
        <v>1.7037234403309724</v>
      </c>
      <c r="G7" s="21">
        <v>2013</v>
      </c>
      <c r="H7" s="31">
        <f t="shared" si="0"/>
        <v>1.7037234403309724</v>
      </c>
      <c r="I7" s="20">
        <v>2013</v>
      </c>
      <c r="J7" s="25">
        <v>309633</v>
      </c>
      <c r="K7" s="1">
        <f>PEMBIAYAAN!E7</f>
        <v>527529</v>
      </c>
      <c r="L7" s="10">
        <f t="shared" si="2"/>
        <v>1.7037234403309724</v>
      </c>
      <c r="M7" s="1">
        <v>929856</v>
      </c>
    </row>
    <row r="8" spans="1:13" x14ac:dyDescent="0.25">
      <c r="A8" s="21">
        <v>2014</v>
      </c>
      <c r="B8" s="22">
        <v>5.03</v>
      </c>
      <c r="C8" s="27">
        <f>PEMBIAYAAN!F7</f>
        <v>622785</v>
      </c>
      <c r="D8" s="5">
        <v>6.54</v>
      </c>
      <c r="E8" s="27">
        <v>1199564</v>
      </c>
      <c r="F8" s="30">
        <f t="shared" si="1"/>
        <v>1.4702160759771576</v>
      </c>
      <c r="G8" s="21">
        <v>2014</v>
      </c>
      <c r="H8" s="31">
        <f t="shared" si="0"/>
        <v>1.4702160759771576</v>
      </c>
      <c r="I8" s="20">
        <v>2014</v>
      </c>
      <c r="J8" s="25">
        <v>423601</v>
      </c>
      <c r="K8" s="1">
        <f>PEMBIAYAAN!F7</f>
        <v>622785</v>
      </c>
      <c r="L8" s="10">
        <f t="shared" si="2"/>
        <v>1.4702160759771576</v>
      </c>
      <c r="M8" s="1">
        <v>1199564</v>
      </c>
    </row>
    <row r="9" spans="1:13" x14ac:dyDescent="0.25">
      <c r="A9" s="21">
        <v>2015</v>
      </c>
      <c r="B9" s="22">
        <v>4.8099999999999996</v>
      </c>
      <c r="C9" s="27">
        <f>PEMBIAYAAN!G7</f>
        <v>701567</v>
      </c>
      <c r="D9" s="5">
        <v>7.61</v>
      </c>
      <c r="E9" s="27">
        <v>1308674</v>
      </c>
      <c r="F9" s="30">
        <f t="shared" si="1"/>
        <v>1.5632028449134472</v>
      </c>
      <c r="G9" s="21">
        <v>2015</v>
      </c>
      <c r="H9" s="31">
        <f t="shared" si="0"/>
        <v>1.5632028449134472</v>
      </c>
      <c r="I9" s="20">
        <v>2015</v>
      </c>
      <c r="J9" s="25">
        <v>448801</v>
      </c>
      <c r="K9" s="1">
        <f>PEMBIAYAAN!G7</f>
        <v>701567</v>
      </c>
      <c r="L9" s="10">
        <f t="shared" si="2"/>
        <v>1.5632028449134472</v>
      </c>
      <c r="M9" s="1">
        <v>1308674</v>
      </c>
    </row>
    <row r="10" spans="1:13" x14ac:dyDescent="0.25">
      <c r="A10" s="21">
        <v>2016</v>
      </c>
      <c r="B10" s="22">
        <v>5.2</v>
      </c>
      <c r="C10" s="27">
        <f>PEMBIAYAAN!H7</f>
        <v>750936</v>
      </c>
      <c r="D10" s="5">
        <v>6.54</v>
      </c>
      <c r="E10" s="27">
        <v>1479275</v>
      </c>
      <c r="F10" s="30">
        <f t="shared" si="1"/>
        <v>1.3698087394314171</v>
      </c>
      <c r="G10" s="21">
        <v>2016</v>
      </c>
      <c r="H10" s="31">
        <f t="shared" si="0"/>
        <v>1.3698087394314171</v>
      </c>
      <c r="I10" s="20">
        <v>2016</v>
      </c>
      <c r="J10" s="25">
        <v>548205</v>
      </c>
      <c r="K10" s="1">
        <f>PEMBIAYAAN!H7</f>
        <v>750936</v>
      </c>
      <c r="L10" s="10">
        <f t="shared" si="2"/>
        <v>1.3698087394314171</v>
      </c>
      <c r="M10" s="1">
        <v>1479275</v>
      </c>
    </row>
    <row r="11" spans="1:13" x14ac:dyDescent="0.25">
      <c r="A11" s="21">
        <v>2017</v>
      </c>
      <c r="B11" s="22">
        <v>5.17</v>
      </c>
      <c r="C11" s="27">
        <f>PEMBIAYAAN!I7</f>
        <v>858252</v>
      </c>
      <c r="D11" s="5">
        <v>6.95</v>
      </c>
      <c r="E11" s="27">
        <v>1593472</v>
      </c>
      <c r="F11" s="30">
        <f t="shared" si="1"/>
        <v>1.3567035145375996</v>
      </c>
      <c r="G11" s="21">
        <v>2017</v>
      </c>
      <c r="H11" s="31">
        <f t="shared" si="0"/>
        <v>1.3567035145375996</v>
      </c>
      <c r="I11" s="20">
        <v>2017</v>
      </c>
      <c r="J11" s="25">
        <v>632601</v>
      </c>
      <c r="K11" s="1">
        <f>PEMBIAYAAN!I7</f>
        <v>858252</v>
      </c>
      <c r="L11" s="10">
        <f t="shared" si="2"/>
        <v>1.3567035145375996</v>
      </c>
      <c r="M11" s="1">
        <v>1593472</v>
      </c>
    </row>
    <row r="12" spans="1:13" x14ac:dyDescent="0.25">
      <c r="A12" s="21">
        <v>2018</v>
      </c>
      <c r="B12" s="22">
        <v>5.0599999999999996</v>
      </c>
      <c r="C12" s="27">
        <f>PEMBIAYAAN!J7</f>
        <v>967213</v>
      </c>
      <c r="D12" s="5">
        <v>7.13</v>
      </c>
      <c r="E12" s="27">
        <v>1788129</v>
      </c>
      <c r="F12" s="30">
        <f t="shared" si="1"/>
        <v>1.2663568899782136</v>
      </c>
      <c r="G12" s="21">
        <v>2018</v>
      </c>
      <c r="H12" s="31">
        <f t="shared" si="0"/>
        <v>1.2663568899782136</v>
      </c>
      <c r="I12" s="20">
        <v>2018</v>
      </c>
      <c r="J12" s="25">
        <v>763776</v>
      </c>
      <c r="K12" s="1">
        <f>PEMBIAYAAN!J7</f>
        <v>967213</v>
      </c>
      <c r="L12" s="10">
        <f t="shared" si="2"/>
        <v>1.2663568899782136</v>
      </c>
      <c r="M12" s="1">
        <v>1788129</v>
      </c>
    </row>
    <row r="13" spans="1:13" x14ac:dyDescent="0.25">
      <c r="A13" s="21">
        <v>2019</v>
      </c>
      <c r="B13" s="22">
        <v>5</v>
      </c>
      <c r="C13" s="27">
        <f>PEMBIAYAAN!K7</f>
        <v>1042303</v>
      </c>
      <c r="D13" s="5">
        <v>6.57</v>
      </c>
      <c r="E13" s="27">
        <v>1778628</v>
      </c>
      <c r="F13" s="30">
        <f t="shared" si="1"/>
        <v>1.5078589852831188</v>
      </c>
      <c r="G13" s="21">
        <v>2019</v>
      </c>
      <c r="H13" s="31">
        <f t="shared" si="0"/>
        <v>1.5078589852831188</v>
      </c>
      <c r="I13" s="20">
        <v>2019</v>
      </c>
      <c r="J13" s="25">
        <v>691247</v>
      </c>
      <c r="K13" s="1">
        <f>PEMBIAYAAN!K7</f>
        <v>1042303</v>
      </c>
      <c r="L13" s="10">
        <f t="shared" si="2"/>
        <v>1.5078589852831188</v>
      </c>
      <c r="M13" s="1">
        <v>1778628</v>
      </c>
    </row>
    <row r="14" spans="1:13" x14ac:dyDescent="0.25">
      <c r="A14" s="21">
        <v>2020</v>
      </c>
      <c r="B14" s="22">
        <v>-1.82</v>
      </c>
      <c r="C14" s="27">
        <f>PEMBIAYAAN!L7</f>
        <v>1096907</v>
      </c>
      <c r="D14" s="11">
        <v>6</v>
      </c>
      <c r="E14" s="27">
        <v>1745602</v>
      </c>
      <c r="F14" s="30">
        <f t="shared" si="1"/>
        <v>1.6918047704610828</v>
      </c>
      <c r="G14" s="21">
        <v>2020</v>
      </c>
      <c r="H14" s="31">
        <f t="shared" si="0"/>
        <v>1.6918047704610828</v>
      </c>
      <c r="I14" s="20">
        <v>2020</v>
      </c>
      <c r="J14" s="25">
        <v>648365</v>
      </c>
      <c r="K14" s="1">
        <f>PEMBIAYAAN!L7</f>
        <v>1096907</v>
      </c>
      <c r="L14" s="10">
        <f t="shared" si="2"/>
        <v>1.6918047704610828</v>
      </c>
      <c r="M14" s="1">
        <v>1745602</v>
      </c>
    </row>
    <row r="15" spans="1:13" x14ac:dyDescent="0.25">
      <c r="H15" s="32">
        <f>SUM(H4:H14)/11</f>
        <v>1.4478543616212027</v>
      </c>
    </row>
    <row r="16" spans="1:13" x14ac:dyDescent="0.25">
      <c r="D16" t="s">
        <v>49</v>
      </c>
      <c r="E16">
        <f>(E14-E4)/E4*100</f>
        <v>448.03012655287057</v>
      </c>
    </row>
    <row r="17" spans="6:6" x14ac:dyDescent="0.25">
      <c r="F17" s="2" t="s">
        <v>65</v>
      </c>
    </row>
    <row r="18" spans="6:6" x14ac:dyDescent="0.25">
      <c r="F18" t="s">
        <v>66</v>
      </c>
    </row>
    <row r="20" spans="6:6" x14ac:dyDescent="0.25">
      <c r="F20" s="2" t="s">
        <v>0</v>
      </c>
    </row>
    <row r="21" spans="6:6" x14ac:dyDescent="0.25">
      <c r="F21" t="s">
        <v>68</v>
      </c>
    </row>
    <row r="23" spans="6:6" x14ac:dyDescent="0.25">
      <c r="F23" s="2" t="s">
        <v>63</v>
      </c>
    </row>
    <row r="24" spans="6:6" x14ac:dyDescent="0.25">
      <c r="F24" t="s">
        <v>69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3"/>
  <sheetViews>
    <sheetView workbookViewId="0">
      <selection activeCell="B5" sqref="B5"/>
    </sheetView>
  </sheetViews>
  <sheetFormatPr defaultRowHeight="15" x14ac:dyDescent="0.25"/>
  <cols>
    <col min="4" max="4" width="19.42578125" bestFit="1" customWidth="1"/>
  </cols>
  <sheetData>
    <row r="2" spans="1:4" x14ac:dyDescent="0.25">
      <c r="B2" s="23" t="s">
        <v>61</v>
      </c>
      <c r="C2" s="23" t="s">
        <v>4</v>
      </c>
    </row>
    <row r="3" spans="1:4" x14ac:dyDescent="0.25">
      <c r="A3">
        <v>2010</v>
      </c>
      <c r="B3" s="22">
        <v>5.47</v>
      </c>
      <c r="C3" s="33">
        <v>145</v>
      </c>
      <c r="D3" s="33">
        <v>145</v>
      </c>
    </row>
    <row r="4" spans="1:4" x14ac:dyDescent="0.25">
      <c r="A4">
        <v>2011</v>
      </c>
      <c r="B4" s="22">
        <v>5.98</v>
      </c>
      <c r="C4" s="34">
        <v>109</v>
      </c>
      <c r="D4" s="34">
        <v>109</v>
      </c>
    </row>
    <row r="5" spans="1:4" x14ac:dyDescent="0.25">
      <c r="A5">
        <v>2012</v>
      </c>
      <c r="B5" s="22">
        <v>5.81</v>
      </c>
      <c r="C5" s="34">
        <v>144</v>
      </c>
      <c r="D5" s="34">
        <v>144</v>
      </c>
    </row>
    <row r="6" spans="1:4" x14ac:dyDescent="0.25">
      <c r="A6">
        <v>2013</v>
      </c>
      <c r="B6" s="22">
        <v>6.05</v>
      </c>
      <c r="C6" s="34">
        <v>170</v>
      </c>
      <c r="D6" s="34">
        <v>170</v>
      </c>
    </row>
    <row r="7" spans="1:4" x14ac:dyDescent="0.25">
      <c r="A7">
        <v>2014</v>
      </c>
      <c r="B7" s="22">
        <v>5.03</v>
      </c>
      <c r="C7" s="35">
        <v>147</v>
      </c>
      <c r="D7" s="35">
        <v>147</v>
      </c>
    </row>
    <row r="8" spans="1:4" x14ac:dyDescent="0.25">
      <c r="A8">
        <v>2015</v>
      </c>
      <c r="B8" s="22">
        <v>4.8099999999999996</v>
      </c>
      <c r="C8" s="35">
        <v>156</v>
      </c>
      <c r="D8" s="35">
        <v>156</v>
      </c>
    </row>
    <row r="9" spans="1:4" x14ac:dyDescent="0.25">
      <c r="A9">
        <v>2016</v>
      </c>
      <c r="B9" s="22">
        <v>5.2</v>
      </c>
      <c r="C9" s="35">
        <v>137</v>
      </c>
      <c r="D9" s="35">
        <v>137</v>
      </c>
    </row>
    <row r="10" spans="1:4" x14ac:dyDescent="0.25">
      <c r="A10">
        <v>2017</v>
      </c>
      <c r="B10" s="22">
        <v>5.17</v>
      </c>
      <c r="C10" s="35">
        <v>135</v>
      </c>
      <c r="D10" s="35">
        <v>135</v>
      </c>
    </row>
    <row r="11" spans="1:4" x14ac:dyDescent="0.25">
      <c r="A11">
        <v>2018</v>
      </c>
      <c r="B11" s="22">
        <v>5.0599999999999996</v>
      </c>
      <c r="C11" s="35">
        <v>126</v>
      </c>
      <c r="D11" s="35">
        <v>126</v>
      </c>
    </row>
    <row r="12" spans="1:4" x14ac:dyDescent="0.25">
      <c r="A12">
        <v>2019</v>
      </c>
      <c r="B12" s="22">
        <v>5</v>
      </c>
      <c r="C12" s="35">
        <v>150</v>
      </c>
      <c r="D12" s="35">
        <v>150</v>
      </c>
    </row>
    <row r="13" spans="1:4" x14ac:dyDescent="0.25">
      <c r="A13">
        <v>2020</v>
      </c>
      <c r="B13" s="22">
        <v>-1.82</v>
      </c>
      <c r="C13" s="35">
        <v>169</v>
      </c>
      <c r="D13" s="35">
        <v>169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16" workbookViewId="0">
      <selection activeCell="F28" sqref="F28"/>
    </sheetView>
  </sheetViews>
  <sheetFormatPr defaultRowHeight="15" x14ac:dyDescent="0.25"/>
  <sheetData>
    <row r="1" spans="1:5" x14ac:dyDescent="0.25">
      <c r="A1" t="s">
        <v>71</v>
      </c>
      <c r="B1" t="s">
        <v>72</v>
      </c>
    </row>
    <row r="2" spans="1:5" x14ac:dyDescent="0.25">
      <c r="A2" s="21">
        <v>2010</v>
      </c>
      <c r="B2" s="27">
        <v>318523</v>
      </c>
    </row>
    <row r="3" spans="1:5" x14ac:dyDescent="0.25">
      <c r="A3" s="21">
        <v>2011</v>
      </c>
      <c r="B3" s="27">
        <v>538240</v>
      </c>
      <c r="C3" s="13">
        <f>(B3-B2)/B2*100</f>
        <v>68.979948072823632</v>
      </c>
      <c r="D3" s="21">
        <v>2011</v>
      </c>
      <c r="E3" s="13">
        <f t="shared" ref="E3:E12" si="0">C3</f>
        <v>68.979948072823632</v>
      </c>
    </row>
    <row r="4" spans="1:5" x14ac:dyDescent="0.25">
      <c r="A4" s="21">
        <v>2012</v>
      </c>
      <c r="B4" s="27">
        <v>767997</v>
      </c>
      <c r="C4" s="13">
        <f t="shared" ref="C4:C12" si="1">(B4-B3)/B3*100</f>
        <v>42.686719678953629</v>
      </c>
      <c r="D4" s="21">
        <v>2012</v>
      </c>
      <c r="E4" s="13">
        <f t="shared" si="0"/>
        <v>42.686719678953629</v>
      </c>
    </row>
    <row r="5" spans="1:5" x14ac:dyDescent="0.25">
      <c r="A5" s="21">
        <v>2013</v>
      </c>
      <c r="B5" s="27">
        <v>929856</v>
      </c>
      <c r="C5" s="13">
        <f t="shared" si="1"/>
        <v>21.075472951066214</v>
      </c>
      <c r="D5" s="21">
        <v>2013</v>
      </c>
      <c r="E5" s="13">
        <f t="shared" si="0"/>
        <v>21.075472951066214</v>
      </c>
    </row>
    <row r="6" spans="1:5" x14ac:dyDescent="0.25">
      <c r="A6" s="21">
        <v>2014</v>
      </c>
      <c r="B6" s="27">
        <v>1199564</v>
      </c>
      <c r="C6" s="13">
        <f t="shared" si="1"/>
        <v>29.00535136623305</v>
      </c>
      <c r="D6" s="21">
        <v>2014</v>
      </c>
      <c r="E6" s="13">
        <f t="shared" si="0"/>
        <v>29.00535136623305</v>
      </c>
    </row>
    <row r="7" spans="1:5" x14ac:dyDescent="0.25">
      <c r="A7" s="21">
        <v>2015</v>
      </c>
      <c r="B7" s="27">
        <v>1308674</v>
      </c>
      <c r="C7" s="13">
        <f t="shared" si="1"/>
        <v>9.0958048090806329</v>
      </c>
      <c r="D7" s="21">
        <v>2015</v>
      </c>
      <c r="E7" s="13">
        <f t="shared" si="0"/>
        <v>9.0958048090806329</v>
      </c>
    </row>
    <row r="8" spans="1:5" x14ac:dyDescent="0.25">
      <c r="A8" s="21">
        <v>2016</v>
      </c>
      <c r="B8" s="27">
        <v>1479275</v>
      </c>
      <c r="C8" s="13">
        <f t="shared" si="1"/>
        <v>13.036172492156183</v>
      </c>
      <c r="D8" s="21">
        <v>2016</v>
      </c>
      <c r="E8" s="13">
        <f t="shared" si="0"/>
        <v>13.036172492156183</v>
      </c>
    </row>
    <row r="9" spans="1:5" x14ac:dyDescent="0.25">
      <c r="A9" s="21">
        <v>2017</v>
      </c>
      <c r="B9" s="27">
        <v>1593472</v>
      </c>
      <c r="C9" s="13">
        <f t="shared" si="1"/>
        <v>7.7197951699312162</v>
      </c>
      <c r="D9" s="21">
        <v>2017</v>
      </c>
      <c r="E9" s="13">
        <f t="shared" si="0"/>
        <v>7.7197951699312162</v>
      </c>
    </row>
    <row r="10" spans="1:5" x14ac:dyDescent="0.25">
      <c r="A10" s="21">
        <v>2018</v>
      </c>
      <c r="B10" s="27">
        <v>1788129</v>
      </c>
      <c r="C10" s="13">
        <f t="shared" si="1"/>
        <v>12.215903385814121</v>
      </c>
      <c r="D10" s="21">
        <v>2018</v>
      </c>
      <c r="E10" s="13">
        <f t="shared" si="0"/>
        <v>12.215903385814121</v>
      </c>
    </row>
    <row r="11" spans="1:5" x14ac:dyDescent="0.25">
      <c r="A11" s="21">
        <v>2019</v>
      </c>
      <c r="B11" s="27">
        <v>1778628</v>
      </c>
      <c r="C11" s="13">
        <f t="shared" si="1"/>
        <v>-0.53133750417335657</v>
      </c>
      <c r="D11" s="21">
        <v>2019</v>
      </c>
      <c r="E11" s="13">
        <f t="shared" si="0"/>
        <v>-0.53133750417335657</v>
      </c>
    </row>
    <row r="12" spans="1:5" x14ac:dyDescent="0.25">
      <c r="A12" s="21">
        <v>2020</v>
      </c>
      <c r="B12" s="27">
        <v>1745602</v>
      </c>
      <c r="C12" s="13">
        <f t="shared" si="1"/>
        <v>-1.8568244736954551</v>
      </c>
      <c r="D12" s="21">
        <v>2020</v>
      </c>
      <c r="E12" s="13">
        <f t="shared" si="0"/>
        <v>-1.8568244736954551</v>
      </c>
    </row>
    <row r="15" spans="1:5" x14ac:dyDescent="0.25">
      <c r="C15">
        <f>(B12-B2)/B2*100</f>
        <v>448.03012655287057</v>
      </c>
    </row>
    <row r="25" spans="2:6" x14ac:dyDescent="0.25">
      <c r="C25">
        <v>2018</v>
      </c>
      <c r="D25">
        <v>2019</v>
      </c>
      <c r="E25">
        <v>2020</v>
      </c>
    </row>
    <row r="26" spans="2:6" x14ac:dyDescent="0.25">
      <c r="B26" t="s">
        <v>73</v>
      </c>
      <c r="C26" s="1">
        <v>123446</v>
      </c>
      <c r="D26" s="1">
        <v>112867</v>
      </c>
      <c r="E26" s="1">
        <v>111770</v>
      </c>
      <c r="F26">
        <f>E26/E$29*100</f>
        <v>10.189560281774115</v>
      </c>
    </row>
    <row r="27" spans="2:6" x14ac:dyDescent="0.25">
      <c r="B27" t="s">
        <v>76</v>
      </c>
      <c r="C27" s="1">
        <v>13656</v>
      </c>
      <c r="D27" s="1">
        <v>17994</v>
      </c>
      <c r="E27" s="1">
        <v>37545</v>
      </c>
      <c r="F27">
        <f t="shared" ref="F27:F29" si="2">E27/E$29*100</f>
        <v>3.4228061266816603</v>
      </c>
    </row>
    <row r="28" spans="2:6" x14ac:dyDescent="0.25">
      <c r="B28" t="s">
        <v>75</v>
      </c>
      <c r="C28" s="1">
        <v>830111</v>
      </c>
      <c r="D28" s="1">
        <v>911442</v>
      </c>
      <c r="E28" s="1">
        <v>947592</v>
      </c>
      <c r="F28">
        <f t="shared" si="2"/>
        <v>86.387633591544216</v>
      </c>
    </row>
    <row r="29" spans="2:6" x14ac:dyDescent="0.25">
      <c r="B29" t="s">
        <v>74</v>
      </c>
      <c r="C29" s="1">
        <v>967213</v>
      </c>
      <c r="D29" s="1">
        <v>1042303</v>
      </c>
      <c r="E29" s="1">
        <v>1096907</v>
      </c>
      <c r="F29">
        <f t="shared" si="2"/>
        <v>100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15"/>
  <sheetViews>
    <sheetView workbookViewId="0">
      <selection activeCell="M2" sqref="M2"/>
    </sheetView>
  </sheetViews>
  <sheetFormatPr defaultRowHeight="15" x14ac:dyDescent="0.25"/>
  <sheetData>
    <row r="4" spans="2:4" x14ac:dyDescent="0.25">
      <c r="C4" s="23" t="s">
        <v>61</v>
      </c>
      <c r="D4" s="23" t="s">
        <v>0</v>
      </c>
    </row>
    <row r="5" spans="2:4" x14ac:dyDescent="0.25">
      <c r="B5">
        <v>2010</v>
      </c>
      <c r="C5" s="22">
        <v>5.47</v>
      </c>
      <c r="D5" s="24">
        <v>7.1721665311453169</v>
      </c>
    </row>
    <row r="6" spans="2:4" x14ac:dyDescent="0.25">
      <c r="B6">
        <v>2011</v>
      </c>
      <c r="C6" s="22">
        <v>5.98</v>
      </c>
      <c r="D6" s="24">
        <v>4.9585686682520809</v>
      </c>
    </row>
    <row r="7" spans="2:4" x14ac:dyDescent="0.25">
      <c r="B7">
        <v>2012</v>
      </c>
      <c r="C7" s="22">
        <v>5.81</v>
      </c>
      <c r="D7" s="24">
        <v>5.0442905375932456</v>
      </c>
    </row>
    <row r="8" spans="2:4" x14ac:dyDescent="0.25">
      <c r="B8">
        <v>2013</v>
      </c>
      <c r="C8" s="22">
        <v>6.05</v>
      </c>
      <c r="D8" s="24">
        <v>5.8931705554408422</v>
      </c>
    </row>
    <row r="9" spans="2:4" x14ac:dyDescent="0.25">
      <c r="B9">
        <v>2014</v>
      </c>
      <c r="C9" s="22">
        <v>5.03</v>
      </c>
      <c r="D9" s="5">
        <v>6.54</v>
      </c>
    </row>
    <row r="10" spans="2:4" x14ac:dyDescent="0.25">
      <c r="B10">
        <v>2015</v>
      </c>
      <c r="C10" s="22">
        <v>4.8099999999999996</v>
      </c>
      <c r="D10" s="5">
        <v>7.61</v>
      </c>
    </row>
    <row r="11" spans="2:4" x14ac:dyDescent="0.25">
      <c r="B11">
        <v>2016</v>
      </c>
      <c r="C11" s="22">
        <v>5.2</v>
      </c>
      <c r="D11" s="5">
        <v>6.54</v>
      </c>
    </row>
    <row r="12" spans="2:4" x14ac:dyDescent="0.25">
      <c r="B12">
        <v>2017</v>
      </c>
      <c r="C12" s="22">
        <v>5.17</v>
      </c>
      <c r="D12" s="5">
        <v>6.95</v>
      </c>
    </row>
    <row r="13" spans="2:4" x14ac:dyDescent="0.25">
      <c r="B13">
        <v>2018</v>
      </c>
      <c r="C13" s="22">
        <v>5.0599999999999996</v>
      </c>
      <c r="D13" s="5">
        <v>7.13</v>
      </c>
    </row>
    <row r="14" spans="2:4" x14ac:dyDescent="0.25">
      <c r="B14">
        <v>2019</v>
      </c>
      <c r="C14" s="22">
        <v>5</v>
      </c>
      <c r="D14" s="5">
        <v>6.57</v>
      </c>
    </row>
    <row r="15" spans="2:4" x14ac:dyDescent="0.25">
      <c r="B15">
        <v>2020</v>
      </c>
      <c r="C15" s="22">
        <v>-1.82</v>
      </c>
      <c r="D15" s="11">
        <v>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DATA LENGKAP</vt:lpstr>
      <vt:lpstr>PEMBIAYAAN</vt:lpstr>
      <vt:lpstr>PE</vt:lpstr>
      <vt:lpstr>DATA</vt:lpstr>
      <vt:lpstr>Sheet4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2021-12-24T07:04:48Z</dcterms:created>
  <dcterms:modified xsi:type="dcterms:W3CDTF">2022-01-04T14:22:47Z</dcterms:modified>
</cp:coreProperties>
</file>